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IU_B3\Documents\Final\Agency\"/>
    </mc:Choice>
  </mc:AlternateContent>
  <bookViews>
    <workbookView xWindow="4365" yWindow="16395" windowWidth="17910" windowHeight="11730" tabRatio="842"/>
  </bookViews>
  <sheets>
    <sheet name="DASHBOARD" sheetId="56" r:id="rId1"/>
    <sheet name="DASHBOARD_DEMOGRAPHICS" sheetId="55" r:id="rId2"/>
    <sheet name="DASHBOARD_TRENDING" sheetId="58" r:id="rId3"/>
    <sheet name="CORE SURVEY" sheetId="60" r:id="rId4"/>
    <sheet name="WORK LIFE-TELEWORK" sheetId="61" r:id="rId5"/>
    <sheet name="DEMOGRAPHICS" sheetId="62" r:id="rId6"/>
    <sheet name="TREND CORE SURVEY" sheetId="63" r:id="rId7"/>
    <sheet name="ASI" sheetId="64" r:id="rId8"/>
    <sheet name="ITEM CHANGES" sheetId="59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DASHBOARD!$B$42:$C$120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5">DASHBOARD_TRENDING!$AD$4:$AE$9</definedName>
    <definedName name="nrTrendLargestDecrease2016">DASHBOARD_TRENDING!$AB$4:$AC$9</definedName>
    <definedName name="nrTrendLargestDecrease2017">DASHBOARD_TRENDING!$Z$4:$AA$9</definedName>
    <definedName name="nrTrendLargestIncrease2015">DASHBOARD_TRENDING!$X$4:$Y$9</definedName>
    <definedName name="nrTrendLargestIncrease2016">DASHBOARD_TRENDING!$V$4:$W$9</definedName>
    <definedName name="nrTrendLargestIncrease2017">DASHBOARD_TRENDING!$T$4:$U$9</definedName>
    <definedName name="nrTrendNumDecrease2015">DASHBOARD_TRENDING!$Z$2:$Z$3</definedName>
    <definedName name="nrTrendNumDecrease2016">DASHBOARD_TRENDING!$X$2:$X$3</definedName>
    <definedName name="nrTrendNumDecrease2017">DASHBOARD_TRENDING!$V$2:$V$3</definedName>
    <definedName name="nrTrendNumIncrease2015">DASHBOARD_TRENDING!$Y$2:$Y$3</definedName>
    <definedName name="nrTrendNumIncrease2016">DASHBOARD_TRENDING!$W$2:$W$3</definedName>
    <definedName name="nrTrendNumIncrease2017">DASHBOARD_TRENDING!$U$2:$U$3</definedName>
    <definedName name="nrTrendQuestions">DASHBOARD_TRENDING!$B$42:$C$120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62913"/>
</workbook>
</file>

<file path=xl/calcChain.xml><?xml version="1.0" encoding="utf-8"?>
<calcChain xmlns="http://schemas.openxmlformats.org/spreadsheetml/2006/main">
  <c r="T10" i="55" l="1"/>
  <c r="T9" i="55"/>
  <c r="T8" i="55"/>
  <c r="T7" i="55"/>
  <c r="AB12" i="55" l="1"/>
  <c r="AB32" i="55" s="1"/>
  <c r="D56" i="55" s="1"/>
  <c r="AB11" i="55"/>
  <c r="AB31" i="55" s="1"/>
  <c r="AB10" i="55"/>
  <c r="AB30" i="55" s="1"/>
  <c r="AB9" i="55"/>
  <c r="AB29" i="55" s="1"/>
  <c r="AB8" i="55"/>
  <c r="AB28" i="55" s="1"/>
  <c r="AB7" i="55"/>
  <c r="AB27" i="55" s="1"/>
  <c r="AB6" i="55"/>
  <c r="AB26" i="55" s="1"/>
  <c r="Z6" i="55"/>
  <c r="Z26" i="55" s="1"/>
  <c r="Z11" i="55"/>
  <c r="Z31" i="55" s="1"/>
  <c r="Z10" i="55"/>
  <c r="Z30" i="55" s="1"/>
  <c r="Z9" i="55"/>
  <c r="Z29" i="55" s="1"/>
  <c r="Z8" i="55"/>
  <c r="Z28" i="55" s="1"/>
  <c r="Z7" i="55"/>
  <c r="Z27" i="55" s="1"/>
  <c r="AA29" i="55"/>
  <c r="E53" i="55" s="1"/>
  <c r="AF32" i="55"/>
  <c r="AF31" i="55"/>
  <c r="AF30" i="55"/>
  <c r="AF29" i="55"/>
  <c r="AF28" i="55"/>
  <c r="AF27" i="55"/>
  <c r="AF26" i="55"/>
  <c r="AD30" i="55"/>
  <c r="AD29" i="55"/>
  <c r="AD28" i="55"/>
  <c r="AD27" i="55"/>
  <c r="AD26" i="55"/>
  <c r="X33" i="55"/>
  <c r="X32" i="55"/>
  <c r="X31" i="55"/>
  <c r="X30" i="55"/>
  <c r="X29" i="55"/>
  <c r="X28" i="55"/>
  <c r="X27" i="55"/>
  <c r="X26" i="55"/>
  <c r="V31" i="55"/>
  <c r="V30" i="55"/>
  <c r="V29" i="55"/>
  <c r="V28" i="55"/>
  <c r="V27" i="55"/>
  <c r="V26" i="55"/>
  <c r="T31" i="55"/>
  <c r="T30" i="55"/>
  <c r="D46" i="55" s="1"/>
  <c r="T29" i="55"/>
  <c r="T28" i="55"/>
  <c r="D44" i="55" s="1"/>
  <c r="T27" i="55"/>
  <c r="D43" i="55" s="1"/>
  <c r="T26" i="55"/>
  <c r="D42" i="55" s="1"/>
  <c r="E56" i="55"/>
  <c r="E55" i="55"/>
  <c r="E49" i="55"/>
  <c r="E48" i="55"/>
  <c r="E47" i="55"/>
  <c r="E46" i="55"/>
  <c r="E44" i="55"/>
  <c r="D49" i="55"/>
  <c r="D48" i="55"/>
  <c r="D47" i="55"/>
  <c r="D45" i="55"/>
  <c r="AG32" i="55"/>
  <c r="AG31" i="55"/>
  <c r="AG30" i="55"/>
  <c r="AG29" i="55"/>
  <c r="AG28" i="55"/>
  <c r="AG27" i="55"/>
  <c r="AG26" i="55"/>
  <c r="AE30" i="55"/>
  <c r="AE29" i="55"/>
  <c r="AE28" i="55"/>
  <c r="AE27" i="55"/>
  <c r="AE26" i="55"/>
  <c r="AC32" i="55"/>
  <c r="AC31" i="55"/>
  <c r="AC30" i="55"/>
  <c r="AC29" i="55"/>
  <c r="AC28" i="55"/>
  <c r="AC27" i="55"/>
  <c r="AC26" i="55"/>
  <c r="AA31" i="55"/>
  <c r="AA30" i="55"/>
  <c r="E54" i="55" s="1"/>
  <c r="AA28" i="55"/>
  <c r="E52" i="55" s="1"/>
  <c r="AA27" i="55"/>
  <c r="E51" i="55" s="1"/>
  <c r="AA26" i="55"/>
  <c r="E50" i="55" s="1"/>
  <c r="Y33" i="55"/>
  <c r="Y32" i="55"/>
  <c r="Y31" i="55"/>
  <c r="Y30" i="55"/>
  <c r="Y29" i="55"/>
  <c r="Y28" i="55"/>
  <c r="Y27" i="55"/>
  <c r="Y26" i="55"/>
  <c r="W31" i="55"/>
  <c r="W30" i="55"/>
  <c r="W29" i="55"/>
  <c r="W28" i="55"/>
  <c r="W27" i="55"/>
  <c r="W26" i="55"/>
  <c r="U26" i="55"/>
  <c r="E42" i="55" s="1"/>
  <c r="U31" i="55"/>
  <c r="U30" i="55"/>
  <c r="U29" i="55"/>
  <c r="E45" i="55" s="1"/>
  <c r="U28" i="55"/>
  <c r="U27" i="55"/>
  <c r="E43" i="55" s="1"/>
  <c r="D55" i="55" l="1"/>
  <c r="D54" i="55"/>
  <c r="D53" i="55"/>
  <c r="D52" i="55"/>
  <c r="D51" i="55"/>
  <c r="D50" i="55"/>
  <c r="W11" i="58"/>
  <c r="U38" i="58" l="1"/>
  <c r="U37" i="58"/>
  <c r="W29" i="58"/>
  <c r="W28" i="58"/>
  <c r="W27" i="58"/>
  <c r="W26" i="58"/>
  <c r="U36" i="58"/>
  <c r="U35" i="58"/>
  <c r="X29" i="58"/>
  <c r="X28" i="58"/>
  <c r="X27" i="58"/>
  <c r="X26" i="58"/>
  <c r="U34" i="58"/>
  <c r="U33" i="58"/>
  <c r="Y29" i="58"/>
  <c r="Y28" i="58"/>
  <c r="Y27" i="58"/>
  <c r="Y26" i="58"/>
  <c r="V32" i="58" l="1"/>
  <c r="V31" i="58"/>
  <c r="U32" i="58"/>
  <c r="U31" i="58"/>
  <c r="AF11" i="58" l="1"/>
  <c r="AD11" i="58"/>
  <c r="P53" i="56"/>
  <c r="AF12" i="58" l="1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V11" i="58"/>
  <c r="D34" i="58"/>
  <c r="D16" i="58"/>
  <c r="Y23" i="58" l="1"/>
  <c r="Z23" i="58"/>
  <c r="AB14" i="58"/>
  <c r="W23" i="58"/>
  <c r="X23" i="58"/>
  <c r="AB23" i="58" s="1"/>
  <c r="Z25" i="58"/>
  <c r="AF14" i="58"/>
  <c r="W25" i="58"/>
  <c r="X25" i="58"/>
  <c r="AB25" i="58" s="1"/>
  <c r="Y25" i="58"/>
  <c r="X22" i="58"/>
  <c r="Y22" i="58"/>
  <c r="Z22" i="58"/>
  <c r="Z14" i="58"/>
  <c r="W22" i="58"/>
  <c r="AD14" i="58"/>
  <c r="Z24" i="58"/>
  <c r="Y24" i="58"/>
  <c r="X24" i="58"/>
  <c r="W24" i="58"/>
  <c r="Y21" i="58"/>
  <c r="X21" i="58"/>
  <c r="AB21" i="58" s="1"/>
  <c r="X14" i="58"/>
  <c r="W21" i="58"/>
  <c r="Z21" i="58"/>
  <c r="Z16" i="58"/>
  <c r="X16" i="58"/>
  <c r="AB16" i="58" s="1"/>
  <c r="X13" i="58"/>
  <c r="Y16" i="58"/>
  <c r="W16" i="58"/>
  <c r="Y18" i="58"/>
  <c r="W18" i="58"/>
  <c r="AB13" i="58"/>
  <c r="Z18" i="58"/>
  <c r="X18" i="58"/>
  <c r="Z13" i="58"/>
  <c r="Y17" i="58"/>
  <c r="W17" i="58"/>
  <c r="Z17" i="58"/>
  <c r="X17" i="58"/>
  <c r="AB17" i="58" s="1"/>
  <c r="AD13" i="58"/>
  <c r="Z19" i="58"/>
  <c r="X19" i="58"/>
  <c r="AB19" i="58" s="1"/>
  <c r="Y19" i="58"/>
  <c r="W19" i="58"/>
  <c r="Z20" i="58"/>
  <c r="X20" i="58"/>
  <c r="AF13" i="58"/>
  <c r="Y20" i="58"/>
  <c r="W20" i="58"/>
  <c r="W14" i="58"/>
  <c r="AA14" i="58"/>
  <c r="AE14" i="58"/>
  <c r="Y14" i="58"/>
  <c r="AC14" i="58"/>
  <c r="Y13" i="58"/>
  <c r="W13" i="58"/>
  <c r="AA13" i="58"/>
  <c r="AE13" i="58"/>
  <c r="AC13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N55" i="56" l="1"/>
  <c r="P55" i="56" l="1"/>
  <c r="N56" i="56"/>
  <c r="P56" i="56"/>
  <c r="R56" i="56" l="1"/>
  <c r="V56" i="56"/>
  <c r="T56" i="56"/>
  <c r="R55" i="56"/>
  <c r="V55" i="56"/>
  <c r="T55" i="56"/>
  <c r="C52" i="55" l="1"/>
  <c r="B50" i="55"/>
  <c r="C53" i="55"/>
  <c r="B51" i="55"/>
</calcChain>
</file>

<file path=xl/sharedStrings.xml><?xml version="1.0" encoding="utf-8"?>
<sst xmlns="http://schemas.openxmlformats.org/spreadsheetml/2006/main" count="2377" uniqueCount="388">
  <si>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</si>
  <si>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</si>
  <si>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</si>
  <si>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</si>
  <si>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</si>
  <si>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</si>
  <si>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</si>
  <si>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</si>
  <si>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</si>
  <si>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</si>
  <si>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</si>
  <si>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</si>
  <si>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</si>
  <si>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</si>
  <si>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</si>
  <si>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</si>
  <si>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</si>
  <si>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</si>
  <si>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</si>
  <si>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</si>
  <si>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</si>
  <si>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</si>
  <si>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</si>
  <si>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</si>
  <si>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</si>
  <si>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</si>
  <si>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</si>
  <si>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</si>
  <si>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</si>
  <si>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</si>
  <si>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</si>
  <si>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</si>
  <si>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</si>
  <si>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</si>
  <si>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</si>
  <si>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</si>
  <si>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</si>
  <si>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</si>
  <si>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</si>
  <si>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</si>
  <si>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</si>
  <si>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</si>
  <si>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</si>
  <si>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</si>
  <si>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</si>
  <si>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</si>
  <si>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</si>
  <si>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</si>
  <si>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</si>
  <si>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</si>
  <si>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</si>
  <si>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</si>
  <si>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</si>
  <si>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</si>
  <si>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</si>
  <si>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</si>
  <si>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</si>
  <si>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</si>
  <si>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</si>
  <si>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</si>
  <si>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</si>
  <si>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</si>
  <si>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</si>
  <si>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</si>
  <si>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</si>
  <si>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</si>
  <si>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</si>
  <si>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</si>
  <si>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</si>
  <si>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</si>
  <si>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</si>
  <si>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</si>
  <si>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</si>
  <si>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25 and under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</si>
  <si>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</si>
  <si>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</si>
  <si>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</si>
  <si>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</si>
  <si>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</si>
  <si>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</si>
  <si>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</si>
  <si>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</si>
  <si>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</si>
  <si>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</si>
  <si>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</si>
  <si>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</si>
  <si>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</si>
  <si>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</si>
  <si>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</si>
  <si>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</si>
  <si>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</si>
  <si>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</si>
  <si>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</si>
  <si>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</si>
  <si>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</si>
  <si>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</si>
  <si>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</si>
  <si>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</si>
  <si>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</si>
  <si>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</si>
  <si>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</si>
  <si>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</si>
  <si>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</si>
  <si>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</si>
  <si>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</si>
  <si>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</si>
  <si>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</si>
  <si>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</si>
  <si>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</si>
  <si>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</si>
  <si>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</si>
  <si>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</si>
  <si>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</si>
  <si>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</si>
  <si>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</si>
  <si>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</si>
  <si>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</si>
  <si>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</si>
  <si>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</si>
  <si>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</si>
  <si>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</si>
  <si>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</si>
  <si>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</si>
  <si>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</si>
  <si>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</si>
  <si>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</si>
  <si>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</si>
  <si>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</si>
  <si>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2018 ENGAGEMENT INDEX</t>
  </si>
  <si>
    <t>Largest Increases since 2017</t>
  </si>
  <si>
    <t>Largest Increases in Percent Positive since 2017</t>
  </si>
  <si>
    <t>Largest Decreases since 2017</t>
  </si>
  <si>
    <t>Largest Decreases in Percent Positive since 2017</t>
  </si>
  <si>
    <t>2018 Item Text and Response Options</t>
  </si>
  <si>
    <t>2017 Item Text and Response Options</t>
  </si>
  <si>
    <t>(12) I know how my work relates to the agency's goals.</t>
  </si>
  <si>
    <t>(12) I know how my work relates to the agency's goals and priorities.</t>
  </si>
  <si>
    <t>(29) My work unit has the job-relevant knowledge and skills necessary to accomplish organizational goals.</t>
  </si>
  <si>
    <t>(29) The workforce has the job-relevant knowledge and skills necessary to accomplish organizational goals.</t>
  </si>
  <si>
    <t>(56) Managers communicate the goals of the organization.</t>
  </si>
  <si>
    <t>(56) Managers communicate the goals and priorities of the organization.</t>
  </si>
  <si>
    <t>Item removed from 2018 FEVS</t>
  </si>
  <si>
    <t>(72) Have you been notified whether or not you are eligible to telework?
  • Yes, I was notified that I was eligible to telework
  • Yes, I was notified that I was not eligible to telework
  • No, I was not notified of my telework eligibility
  • Not sure if I was notified of my telework eligibility</t>
  </si>
  <si>
    <t xml:space="preserve">(72) Please select the response below that BEST describes your current teleworking schedule.
  • I telework very infrequently, on an unscheduled or short-term basis
  • I telework, but only about 1 or 2 days per month
  • I telework 1 or 2 days per week
  • I telework 3 or 4 days per week
  • I telework every work day
  • I do not telework because I have to be physically present on the job (e.g. Law Enforcement Officers, Park Rangers, Security Personnel)
  • I do not telework because of technical issues (e.g. connectivity, inadequate equipment) that prevent me from teleworking
  • I do not telework because I did not receive approval to do so, even though I have the kind of job where I can telework
  • I do not telework because I choose not to telework </t>
  </si>
  <si>
    <t xml:space="preserve">(73) Please select the response below that BEST describes your current teleworking situation.
  • I telework 3 or more days per week
  • I telework 1 or 2 days per week
  • I telework, but no more than 1 or 2 days per month
  • I telework very infrequently, on an unscheduled or short-term basis
  • I do not telework because I have to be physically present on the job (e.g., Law Enforcement Officers, Park Rangers, Security Personnel)
  • I do not telework because I have technical issues (e.g., connectivity, inadequate equipment) that prevent me from teleworking
  • I do not telework because I did not receive approval to do so, even though I have the kind of job where I can telework
  • I do not telework because I choose not to telework </t>
  </si>
  <si>
    <r>
      <t xml:space="preserve">(73-78) 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>Note: 2017 FEVS items 74-84 were combined (participation - satisfaction); new response scale for these items is displayed below item 78.</t>
    </r>
  </si>
  <si>
    <r>
      <rPr>
        <sz val="11"/>
        <color theme="1"/>
        <rFont val="Calibri"/>
        <family val="2"/>
        <scheme val="minor"/>
      </rPr>
      <t>(74-78)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Do you participate in the following Work/Life programs?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78.
</t>
    </r>
  </si>
  <si>
    <r>
      <rPr>
        <sz val="11"/>
        <color theme="1"/>
        <rFont val="Calibri"/>
        <family val="2"/>
        <scheme val="minor"/>
      </rPr>
      <t>(79-84)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84.
</t>
    </r>
  </si>
  <si>
    <t>(73) Telework</t>
  </si>
  <si>
    <t>N/A</t>
  </si>
  <si>
    <t>(79) Telework</t>
  </si>
  <si>
    <t>(74) Alternative Work Schedules (AWS, for example, compressed work schedule or flexible work schedule)</t>
  </si>
  <si>
    <t>(74) Alternative Work Schedules (AWS)</t>
  </si>
  <si>
    <t>(80) Alternative Work Schedules (AWS)</t>
  </si>
  <si>
    <t>(75) Health and Wellness Programs (for example, onsite exercise, flu vaccination, medical screening, CPR training, health and wellness fair)</t>
  </si>
  <si>
    <t>(75) Health and Wellness Programs (for example, exercise, medical screening, quit smoking programs)</t>
  </si>
  <si>
    <t>(81) Health and Wellness Programs (for example, exercise, medical screening, quit smoking programs)</t>
  </si>
  <si>
    <t>(76) Employee Assistance Program (EAP, for example, short-term counseling, referral services, legal services, information services)</t>
  </si>
  <si>
    <t>(76) Employee Assistance Program (EAP)</t>
  </si>
  <si>
    <t>(82) Employee Assistance Program (EAP)</t>
  </si>
  <si>
    <t>(77) Child Care Programs (for example, child care center, parenting classes and support groups, back-up care, flexible spending account)</t>
  </si>
  <si>
    <t>(77) Child Care Programs (for example, daycare, parenting classes, parenting support groups)</t>
  </si>
  <si>
    <t>(83) Child Care Programs (for example, daycare, parenting classes, parenting support groups)</t>
  </si>
  <si>
    <t>(78) Elder Care Programs (for example, elder/adult care, support groups, speakers)</t>
  </si>
  <si>
    <t>(84)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</si>
  <si>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</si>
  <si>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 xml:space="preserve">  • Yes
  • No
  • Not available to me</t>
  </si>
  <si>
    <t xml:space="preserve">  • Very satisfied
  • Satisfied
  • Neither Satisfied nor Dissatisfied
  • Dissatisfied
  • Very Dissatisfied
  • No Basis to Judge</t>
  </si>
  <si>
    <t>(90) Are you transgender?
  • Yes
  • No</t>
  </si>
  <si>
    <t>Not a separate item in 2017 FEVS</t>
  </si>
  <si>
    <t xml:space="preserve">(91) Which one of the following do you consider yourself to be?
  • Straight, that is not gay or lesbian
  • Gay or Lesbian
  • Bisexual
  • Something else 
</t>
  </si>
  <si>
    <t xml:space="preserve">(96) Do you consider yourself to be one or more of the following?  (Mark all that apply)
  • Heterosexual or Straight
  • Gay or Lesbian
  • Bisexual
  • Transgender
  • I prefer not to say
</t>
  </si>
  <si>
    <t>2018 Federal Employee Viewpoint Survey Item Changes</t>
  </si>
  <si>
    <t>I know how my work relates to the agency's goals.</t>
  </si>
  <si>
    <t>My work unit has the job-relevant knowledge and skills necessary to accomplish organizational goals.</t>
  </si>
  <si>
    <t>Managers communicate the goals of the organization.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</si>
  <si>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</si>
  <si>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</si>
  <si>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</si>
  <si>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</si>
  <si>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</si>
  <si>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</si>
  <si>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</si>
  <si>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</si>
  <si>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</si>
  <si>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</si>
  <si>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</si>
  <si>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</si>
  <si>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Office of the U.S. Trade Representative</t>
  </si>
  <si>
    <t>CENSUS</t>
  </si>
  <si>
    <t>May 8 - June 19, 2018</t>
  </si>
  <si>
    <t>Item</t>
  </si>
  <si>
    <t>Percent</t>
  </si>
  <si>
    <t>i</t>
  </si>
  <si>
    <t>itemtext</t>
  </si>
  <si>
    <t>Please select the response below that BEST describes your current teleworking schedule.</t>
  </si>
  <si>
    <t>How satisfied are you with the following Work/Life programs in your agency? Telework</t>
  </si>
  <si>
    <t>How satisfied are you with the following Work/Life programs in your agency? Alternative Work Schedules</t>
  </si>
  <si>
    <t>How satisfied are you with the following Work/Life programs in your agency? Health and Wellness Programs</t>
  </si>
  <si>
    <t>How satisfied are you with the following Work/Life programs in your agency? Employee Assistance Program</t>
  </si>
  <si>
    <t>How satisfied are you with the following Work/Life programs in your agency? Child Care Programs</t>
  </si>
  <si>
    <t>How satisfied are you with the following Work/Life programs in your agency? Elder Care Programs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</si>
  <si>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</si>
  <si>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</si>
  <si>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</si>
  <si>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</si>
  <si>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</si>
  <si>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</si>
  <si>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</si>
  <si>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</si>
  <si>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</si>
  <si>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</si>
  <si>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</si>
  <si>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</si>
  <si>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</si>
  <si>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</si>
  <si>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</si>
  <si>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</si>
  <si>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</si>
  <si>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</si>
  <si>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Pos2015</t>
  </si>
  <si>
    <t>Pos2016</t>
  </si>
  <si>
    <t>Pos2017</t>
  </si>
  <si>
    <t>Pos2018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</si>
  <si>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</si>
  <si>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</si>
  <si>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</si>
  <si>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</si>
  <si>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</si>
  <si>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</si>
  <si>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</si>
  <si>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</si>
  <si>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</si>
  <si>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</si>
  <si>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</si>
  <si>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</si>
  <si>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</si>
  <si>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</si>
  <si>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</si>
  <si>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</si>
  <si>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</si>
  <si>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</si>
  <si>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</si>
  <si>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workload is reasonable.</t>
  </si>
  <si>
    <t>*My talents are used well in the workplace.</t>
  </si>
  <si>
    <t>*I know how my work relates to the agency's goals.</t>
  </si>
  <si>
    <t>Physical conditions (for example, noise level, temperature, lighting, cleanliness in the workplace) 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</si>
  <si>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</si>
  <si>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 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</si>
  <si>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</si>
  <si>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</si>
  <si>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</si>
  <si>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</si>
  <si>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</si>
  <si>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</si>
  <si>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</si>
  <si>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</si>
  <si>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</si>
  <si>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Managers promote communication among different work units (for example, about projects, goals, needed resources).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</si>
  <si>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</si>
  <si>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</si>
  <si>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</si>
  <si>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</si>
  <si>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</si>
  <si>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</si>
  <si>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</si>
  <si>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</si>
  <si>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</si>
  <si>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</si>
  <si>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Please select the response below that BEST describes your current teleworking schedule.</t>
  </si>
  <si>
    <t>N</t>
  </si>
  <si>
    <t>%</t>
  </si>
  <si>
    <t xml:space="preserve"> 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</si>
  <si>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</si>
  <si>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</si>
  <si>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</si>
  <si>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</si>
  <si>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</si>
  <si>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</si>
  <si>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</si>
  <si>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</si>
  <si>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</si>
  <si>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Total</t>
  </si>
  <si>
    <t>73. How satisfied are you with the following Work/Life programs in your agency? Telework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</si>
  <si>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</si>
  <si>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</si>
  <si>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</si>
  <si>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</si>
  <si>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</si>
  <si>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</si>
  <si>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</si>
  <si>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Item Response Total</t>
  </si>
  <si>
    <t>I choose not to participate in these programs</t>
  </si>
  <si>
    <t>--</t>
  </si>
  <si>
    <t>These programs are not available to me</t>
  </si>
  <si>
    <t>I am unaware of these programs</t>
  </si>
  <si>
    <t>74. How satisfied are you with the following Work/Life programs in your agency? Alternative Work Schedules</t>
  </si>
  <si>
    <t>75. How satisfied are you with the following Work/Life programs in your agency? Health and Wellness Programs</t>
  </si>
  <si>
    <t>76. How satisfied are you with the following Work/Life programs in your agency? Employee Assistance Program</t>
  </si>
  <si>
    <t>77. How satisfied are you with the following Work/Life programs in your agency? Child Care Programs</t>
  </si>
  <si>
    <t>78. How satisfied are you with the following Work/Life programs in your agency?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</si>
  <si>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</si>
  <si>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</si>
  <si>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</si>
  <si>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</si>
  <si>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</si>
  <si>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</si>
  <si>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</si>
  <si>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Yes</t>
  </si>
  <si>
    <t>No</t>
  </si>
  <si>
    <t>Please select the racial category or categories with which you most closely identify.</t>
  </si>
  <si>
    <t>Note: All results are suppressed when any single demographic category has fewer than 4 responses.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</si>
  <si>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</si>
  <si>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</si>
  <si>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</si>
  <si>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</si>
  <si>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</si>
  <si>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</si>
  <si>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Note: Results are suppressed for each demographic category with fewer than 4 responses.</t>
  </si>
  <si>
    <t>What is your pay category/grade?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</si>
  <si>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</si>
  <si>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</si>
  <si>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</si>
  <si>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</si>
  <si>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</si>
  <si>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</si>
  <si>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</si>
  <si>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</si>
  <si>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</si>
  <si>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11 to 20 years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</si>
  <si>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</si>
  <si>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</si>
  <si>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</si>
  <si>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</si>
  <si>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</si>
  <si>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</si>
  <si>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</si>
  <si>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</si>
  <si>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</si>
  <si>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</si>
  <si>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</si>
  <si>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</si>
  <si>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</si>
  <si>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</si>
  <si>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</si>
  <si>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</si>
  <si>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</si>
  <si>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</si>
  <si>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</si>
  <si>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</si>
  <si>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</si>
  <si>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</si>
  <si>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</si>
  <si>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t>26-29 years old</t>
  </si>
  <si>
    <t>30-39 years old</t>
  </si>
  <si>
    <t>40-49 years old</t>
  </si>
  <si>
    <t>50-59 years old</t>
  </si>
  <si>
    <t>60 years or older</t>
  </si>
  <si>
    <r>
      <rPr>
        <sz val="10"/>
        <color rgb="FF000000"/>
        <rFont val="Calibri"/>
      </rPr>
      <t>Percentages for demographic questions are unweighted.</t>
    </r>
  </si>
  <si>
    <t>Year</t>
  </si>
  <si>
    <t>Neither
Agree nor
Disagree/
Fair/ Neither
Satisfied nor
Dissatisfied
%</t>
  </si>
  <si>
    <t>*I know how my work relates to the agency's goals and priorities.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</si>
  <si>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</si>
  <si>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</si>
  <si>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</si>
  <si>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</si>
  <si>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</si>
  <si>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</si>
  <si>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</si>
  <si>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</si>
  <si>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</si>
  <si>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</si>
  <si>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the information you receive from management on what's going on
in your organization?</t>
  </si>
  <si>
    <t>Physical conditions (for example, noise level, temperature, lighting, cleanliness in the workplace)
allow employees to perform their jobs well.</t>
  </si>
  <si>
    <t>In my most recent performance appraisal, I understood what I had to do to be rated at different
performance levels (for example, Fully Successful, Outstanding).</t>
  </si>
  <si>
    <r>
      <rPr>
        <sz val="10"/>
        <color rgb="FF000000"/>
        <rFont val="Calibri"/>
      </rPr>
      <t>The rows above do not include results for any item or year when there were fewer than 4 completed surveys.</t>
    </r>
  </si>
  <si>
    <t>Agency-Specific Questions</t>
  </si>
  <si>
    <t>1.  I believe my Agency's senior leadership communicates effectively with employees on matters pertaining to all staff.</t>
  </si>
  <si>
    <t># of
Respondents</t>
  </si>
  <si>
    <t>Strongly Agree</t>
  </si>
  <si>
    <t>Agree</t>
  </si>
  <si>
    <t>Neither Agree nor Disagree</t>
  </si>
  <si>
    <t>Disagree</t>
  </si>
  <si>
    <t>Strongly Disagree</t>
  </si>
  <si>
    <t>2.  My Agency actively seeks out ways to increase diversity in the staff makeup.</t>
  </si>
  <si>
    <t>For all tables on this worksheet:</t>
  </si>
  <si>
    <t>Percentages are weighted to represent the Agency’s population.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</si>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</sst>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i/>
      <sz val="10"/>
      <color rgb="FF000000"/>
      <name val="Times"/>
    </font>
    <font>
      <b/>
      <sz val="14"/>
      <color rgb="FF375799"/>
      <name val="calibri"/>
    </font>
    <font>
      <u/>
      <sz val="10"/>
      <color rgb="FF000000"/>
      <name val="calibri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7579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FAFAFC"/>
        <bgColor indexed="64"/>
      </patternFill>
    </fill>
    <fill>
      <patternFill patternType="solid">
        <fgColor rgb="FFEFEFF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AFAFC"/>
      </top>
      <bottom style="thin">
        <color rgb="FFFAFAFC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9" fillId="0" borderId="0"/>
  </cellStyleXfs>
  <cellXfs count="238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0" fillId="3" borderId="0" xfId="0" applyFill="1"/>
    <xf numFmtId="0" fontId="65" fillId="35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22" fillId="37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38" borderId="24" xfId="0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38" borderId="24" xfId="0" applyFill="1" applyBorder="1" applyAlignment="1">
      <alignment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5" xfId="0" applyFill="1" applyBorder="1" applyAlignment="1">
      <alignment vertical="top" wrapText="1"/>
    </xf>
    <xf numFmtId="0" fontId="0" fillId="37" borderId="26" xfId="0" applyFont="1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39" fillId="2" borderId="0" xfId="0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/>
    <xf numFmtId="9" fontId="6" fillId="2" borderId="0" xfId="3" applyNumberFormat="1" applyFont="1" applyFill="1" applyBorder="1"/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6" xfId="0" applyFont="1" applyFill="1" applyBorder="1" applyAlignment="1">
      <alignment horizontal="left" vertical="center" wrapText="1"/>
    </xf>
    <xf numFmtId="0" fontId="64" fillId="3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6" fillId="36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top" wrapText="1"/>
    </xf>
    <xf numFmtId="0" fontId="67" fillId="39" borderId="0" xfId="0" applyFont="1" applyFill="1" applyBorder="1" applyAlignment="1">
      <alignment horizontal="left" vertical="top" wrapText="1"/>
    </xf>
    <xf numFmtId="0" fontId="68" fillId="39" borderId="0" xfId="3" applyFont="1" applyFill="1" applyBorder="1"/>
    <xf numFmtId="0" fontId="70" fillId="36" borderId="27" xfId="52" applyFont="1" applyFill="1" applyBorder="1" applyAlignment="1">
      <alignment horizontal="center" wrapText="1"/>
    </xf>
    <xf numFmtId="0" fontId="70" fillId="36" borderId="28" xfId="52" applyFont="1" applyFill="1" applyBorder="1" applyAlignment="1">
      <alignment horizontal="center" wrapText="1"/>
    </xf>
    <xf numFmtId="0" fontId="70" fillId="36" borderId="29" xfId="52" applyFont="1" applyFill="1" applyBorder="1" applyAlignment="1">
      <alignment horizontal="center" wrapText="1"/>
    </xf>
    <xf numFmtId="0" fontId="71" fillId="35" borderId="27" xfId="52" applyFont="1" applyFill="1" applyBorder="1" applyAlignment="1">
      <alignment horizontal="center" wrapText="1"/>
    </xf>
    <xf numFmtId="0" fontId="71" fillId="35" borderId="30" xfId="52" applyFont="1" applyFill="1" applyBorder="1" applyAlignment="1">
      <alignment horizontal="center" wrapText="1"/>
    </xf>
    <xf numFmtId="0" fontId="71" fillId="35" borderId="31" xfId="52" applyFont="1" applyFill="1" applyBorder="1" applyAlignment="1">
      <alignment horizontal="center" wrapText="1"/>
    </xf>
    <xf numFmtId="0" fontId="71" fillId="35" borderId="32" xfId="52" applyFont="1" applyFill="1" applyBorder="1" applyAlignment="1">
      <alignment horizontal="center" wrapText="1"/>
    </xf>
    <xf numFmtId="0" fontId="69" fillId="40" borderId="0" xfId="52" applyFont="1" applyFill="1" applyBorder="1" applyAlignment="1">
      <alignment horizontal="left"/>
    </xf>
    <xf numFmtId="0" fontId="70" fillId="41" borderId="33" xfId="52" applyFont="1" applyFill="1" applyBorder="1" applyAlignment="1">
      <alignment horizontal="left" vertical="top" wrapText="1"/>
    </xf>
    <xf numFmtId="168" fontId="70" fillId="41" borderId="34" xfId="52" applyNumberFormat="1" applyFont="1" applyFill="1" applyBorder="1" applyAlignment="1">
      <alignment horizontal="center" vertical="top" wrapText="1"/>
    </xf>
    <xf numFmtId="169" fontId="70" fillId="42" borderId="35" xfId="52" applyNumberFormat="1" applyFont="1" applyFill="1" applyBorder="1" applyAlignment="1">
      <alignment horizontal="center"/>
    </xf>
    <xf numFmtId="169" fontId="70" fillId="41" borderId="36" xfId="52" applyNumberFormat="1" applyFont="1" applyFill="1" applyBorder="1" applyAlignment="1">
      <alignment horizontal="center"/>
    </xf>
    <xf numFmtId="169" fontId="70" fillId="41" borderId="33" xfId="52" applyNumberFormat="1" applyFont="1" applyFill="1" applyBorder="1" applyAlignment="1">
      <alignment horizontal="center"/>
    </xf>
    <xf numFmtId="0" fontId="72" fillId="40" borderId="0" xfId="52" applyFont="1" applyFill="1" applyBorder="1" applyAlignment="1">
      <alignment horizontal="left"/>
    </xf>
    <xf numFmtId="3" fontId="70" fillId="41" borderId="34" xfId="52" applyNumberFormat="1" applyFont="1" applyFill="1" applyBorder="1" applyAlignment="1">
      <alignment horizontal="right"/>
    </xf>
    <xf numFmtId="3" fontId="70" fillId="41" borderId="36" xfId="52" applyNumberFormat="1" applyFont="1" applyFill="1" applyBorder="1" applyAlignment="1">
      <alignment horizontal="right"/>
    </xf>
    <xf numFmtId="3" fontId="70" fillId="41" borderId="35" xfId="52" applyNumberFormat="1" applyFont="1" applyFill="1" applyBorder="1" applyAlignment="1">
      <alignment horizontal="right"/>
    </xf>
    <xf numFmtId="3" fontId="70" fillId="41" borderId="33" xfId="52" applyNumberFormat="1" applyFont="1" applyFill="1" applyBorder="1" applyAlignment="1">
      <alignment horizontal="right"/>
    </xf>
    <xf numFmtId="3" fontId="69" fillId="40" borderId="0" xfId="52" applyNumberFormat="1" applyFont="1" applyFill="1" applyBorder="1" applyAlignment="1">
      <alignment horizontal="left"/>
    </xf>
    <xf numFmtId="169" fontId="69" fillId="40" borderId="0" xfId="52" applyNumberFormat="1" applyFont="1" applyFill="1" applyBorder="1" applyAlignment="1">
      <alignment horizontal="left"/>
    </xf>
    <xf numFmtId="0" fontId="74" fillId="42" borderId="37" xfId="52" applyFont="1" applyFill="1" applyBorder="1" applyAlignment="1">
      <alignment horizontal="left" wrapText="1"/>
    </xf>
    <xf numFmtId="0" fontId="75" fillId="42" borderId="37" xfId="52" applyFont="1" applyFill="1" applyBorder="1" applyAlignment="1">
      <alignment horizontal="right" wrapText="1"/>
    </xf>
    <xf numFmtId="0" fontId="70" fillId="41" borderId="38" xfId="52" applyFont="1" applyFill="1" applyBorder="1" applyAlignment="1">
      <alignment horizontal="center" wrapText="1"/>
    </xf>
    <xf numFmtId="0" fontId="70" fillId="41" borderId="38" xfId="52" applyFont="1" applyFill="1" applyBorder="1" applyAlignment="1">
      <alignment horizontal="left" wrapText="1"/>
    </xf>
    <xf numFmtId="169" fontId="70" fillId="41" borderId="38" xfId="52" applyNumberFormat="1" applyFont="1" applyFill="1" applyBorder="1" applyAlignment="1">
      <alignment horizontal="right" wrapText="1"/>
    </xf>
    <xf numFmtId="0" fontId="70" fillId="41" borderId="39" xfId="52" applyFont="1" applyFill="1" applyBorder="1" applyAlignment="1">
      <alignment horizontal="left" wrapText="1"/>
    </xf>
    <xf numFmtId="169" fontId="70" fillId="41" borderId="39" xfId="52" applyNumberFormat="1" applyFont="1" applyFill="1" applyBorder="1" applyAlignment="1">
      <alignment horizontal="right" wrapText="1"/>
    </xf>
    <xf numFmtId="0" fontId="70" fillId="43" borderId="40" xfId="52" applyFont="1" applyFill="1" applyBorder="1" applyAlignment="1">
      <alignment horizontal="center" wrapText="1"/>
    </xf>
    <xf numFmtId="0" fontId="70" fillId="43" borderId="41" xfId="52" applyFont="1" applyFill="1" applyBorder="1" applyAlignment="1">
      <alignment horizontal="left" wrapText="1"/>
    </xf>
    <xf numFmtId="169" fontId="70" fillId="43" borderId="41" xfId="52" applyNumberFormat="1" applyFont="1" applyFill="1" applyBorder="1" applyAlignment="1">
      <alignment horizontal="right" wrapText="1"/>
    </xf>
    <xf numFmtId="0" fontId="70" fillId="44" borderId="42" xfId="52" applyFont="1" applyFill="1" applyBorder="1" applyAlignment="1">
      <alignment horizontal="left" wrapText="1"/>
    </xf>
    <xf numFmtId="169" fontId="70" fillId="44" borderId="42" xfId="52" applyNumberFormat="1" applyFont="1" applyFill="1" applyBorder="1" applyAlignment="1">
      <alignment horizontal="right" wrapText="1"/>
    </xf>
    <xf numFmtId="0" fontId="70" fillId="41" borderId="38" xfId="52" applyFont="1" applyFill="1" applyBorder="1" applyAlignment="1">
      <alignment horizontal="center" wrapText="1"/>
    </xf>
    <xf numFmtId="0" fontId="70" fillId="41" borderId="38" xfId="52" applyFont="1" applyFill="1" applyBorder="1" applyAlignment="1">
      <alignment horizontal="left" wrapText="1"/>
    </xf>
    <xf numFmtId="3" fontId="70" fillId="41" borderId="38" xfId="52" applyNumberFormat="1" applyFont="1" applyFill="1" applyBorder="1" applyAlignment="1">
      <alignment horizontal="right" wrapText="1"/>
    </xf>
    <xf numFmtId="3" fontId="70" fillId="41" borderId="39" xfId="52" applyNumberFormat="1" applyFont="1" applyFill="1" applyBorder="1" applyAlignment="1">
      <alignment horizontal="right" wrapText="1"/>
    </xf>
    <xf numFmtId="3" fontId="75" fillId="42" borderId="37" xfId="52" applyNumberFormat="1" applyFont="1" applyFill="1" applyBorder="1" applyAlignment="1">
      <alignment horizontal="right" wrapText="1"/>
    </xf>
    <xf numFmtId="3" fontId="70" fillId="43" borderId="41" xfId="52" applyNumberFormat="1" applyFont="1" applyFill="1" applyBorder="1" applyAlignment="1">
      <alignment horizontal="right" wrapText="1"/>
    </xf>
    <xf numFmtId="3" fontId="70" fillId="44" borderId="42" xfId="52" applyNumberFormat="1" applyFont="1" applyFill="1" applyBorder="1" applyAlignment="1">
      <alignment horizontal="right" wrapText="1"/>
    </xf>
    <xf numFmtId="169" fontId="75" fillId="42" borderId="37" xfId="52" applyNumberFormat="1" applyFont="1" applyFill="1" applyBorder="1" applyAlignment="1">
      <alignment horizontal="right" wrapText="1"/>
    </xf>
    <xf numFmtId="0" fontId="70" fillId="41" borderId="39" xfId="52" applyFont="1" applyFill="1" applyBorder="1" applyAlignment="1">
      <alignment horizontal="left" wrapText="1"/>
    </xf>
    <xf numFmtId="0" fontId="76" fillId="0" borderId="38" xfId="52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center"/>
    </xf>
    <xf numFmtId="0" fontId="70" fillId="41" borderId="38" xfId="52" applyFont="1" applyFill="1" applyBorder="1" applyAlignment="1">
      <alignment horizontal="left"/>
    </xf>
    <xf numFmtId="0" fontId="70" fillId="41" borderId="39" xfId="52" applyFont="1" applyFill="1" applyBorder="1" applyAlignment="1">
      <alignment horizontal="left"/>
    </xf>
    <xf numFmtId="169" fontId="70" fillId="41" borderId="39" xfId="52" applyNumberFormat="1" applyFont="1" applyFill="1" applyBorder="1" applyAlignment="1">
      <alignment horizontal="right"/>
    </xf>
    <xf numFmtId="0" fontId="76" fillId="0" borderId="38" xfId="52" applyFont="1" applyFill="1" applyBorder="1" applyAlignment="1">
      <alignment horizontal="left"/>
    </xf>
    <xf numFmtId="0" fontId="74" fillId="42" borderId="37" xfId="52" applyFont="1" applyFill="1" applyBorder="1" applyAlignment="1">
      <alignment horizontal="left"/>
    </xf>
    <xf numFmtId="169" fontId="70" fillId="41" borderId="38" xfId="52" applyNumberFormat="1" applyFont="1" applyFill="1" applyBorder="1" applyAlignment="1">
      <alignment horizontal="right"/>
    </xf>
    <xf numFmtId="169" fontId="76" fillId="0" borderId="38" xfId="52" applyNumberFormat="1" applyFont="1" applyFill="1" applyBorder="1" applyAlignment="1">
      <alignment horizontal="left" wrapText="1"/>
    </xf>
    <xf numFmtId="169" fontId="76" fillId="0" borderId="38" xfId="52" applyNumberFormat="1" applyFont="1" applyFill="1" applyBorder="1" applyAlignment="1">
      <alignment horizontal="left"/>
    </xf>
    <xf numFmtId="169" fontId="75" fillId="42" borderId="37" xfId="52" applyNumberFormat="1" applyFont="1" applyFill="1" applyBorder="1" applyAlignment="1">
      <alignment horizontal="right"/>
    </xf>
    <xf numFmtId="168" fontId="70" fillId="41" borderId="35" xfId="52" applyNumberFormat="1" applyFont="1" applyFill="1" applyBorder="1" applyAlignment="1">
      <alignment horizontal="center" vertical="top" wrapText="1"/>
    </xf>
    <xf numFmtId="169" fontId="70" fillId="42" borderId="35" xfId="52" applyNumberFormat="1" applyFont="1" applyFill="1" applyBorder="1" applyAlignment="1">
      <alignment horizontal="center" wrapText="1"/>
    </xf>
    <xf numFmtId="169" fontId="70" fillId="41" borderId="36" xfId="52" applyNumberFormat="1" applyFont="1" applyFill="1" applyBorder="1" applyAlignment="1">
      <alignment horizontal="center" wrapText="1"/>
    </xf>
    <xf numFmtId="0" fontId="70" fillId="41" borderId="33" xfId="52" applyFont="1" applyFill="1" applyBorder="1" applyAlignment="1">
      <alignment horizontal="left" vertical="top"/>
    </xf>
    <xf numFmtId="168" fontId="70" fillId="41" borderId="34" xfId="52" applyNumberFormat="1" applyFont="1" applyFill="1" applyBorder="1" applyAlignment="1">
      <alignment horizontal="center" vertical="top"/>
    </xf>
    <xf numFmtId="168" fontId="70" fillId="41" borderId="35" xfId="52" applyNumberFormat="1" applyFont="1" applyFill="1" applyBorder="1" applyAlignment="1">
      <alignment horizontal="center" vertical="top"/>
    </xf>
    <xf numFmtId="3" fontId="71" fillId="35" borderId="27" xfId="52" applyNumberFormat="1" applyFont="1" applyFill="1" applyBorder="1" applyAlignment="1">
      <alignment horizontal="center" wrapText="1"/>
    </xf>
    <xf numFmtId="169" fontId="71" fillId="35" borderId="27" xfId="52" applyNumberFormat="1" applyFont="1" applyFill="1" applyBorder="1" applyAlignment="1">
      <alignment horizontal="center" wrapText="1"/>
    </xf>
    <xf numFmtId="0" fontId="77" fillId="41" borderId="0" xfId="52" applyFont="1" applyFill="1" applyBorder="1" applyAlignment="1">
      <alignment horizontal="left"/>
    </xf>
    <xf numFmtId="0" fontId="69" fillId="41" borderId="0" xfId="52" applyFont="1" applyFill="1" applyBorder="1" applyAlignment="1">
      <alignment horizontal="left"/>
    </xf>
    <xf numFmtId="0" fontId="72" fillId="41" borderId="0" xfId="52" applyFont="1" applyFill="1" applyBorder="1" applyAlignment="1">
      <alignment horizontal="left"/>
    </xf>
    <xf numFmtId="0" fontId="74" fillId="42" borderId="43" xfId="52" applyFont="1" applyFill="1" applyBorder="1" applyAlignment="1">
      <alignment horizontal="left" wrapText="1"/>
    </xf>
    <xf numFmtId="0" fontId="69" fillId="41" borderId="38" xfId="52" applyFont="1" applyFill="1" applyBorder="1" applyAlignment="1">
      <alignment horizontal="center" wrapText="1"/>
    </xf>
    <xf numFmtId="0" fontId="75" fillId="41" borderId="38" xfId="52" applyFont="1" applyFill="1" applyBorder="1" applyAlignment="1">
      <alignment horizontal="right" vertical="center" wrapText="1"/>
    </xf>
    <xf numFmtId="0" fontId="75" fillId="41" borderId="38" xfId="52" applyFont="1" applyFill="1" applyBorder="1" applyAlignment="1">
      <alignment horizontal="right" wrapText="1"/>
    </xf>
    <xf numFmtId="0" fontId="75" fillId="41" borderId="43" xfId="52" applyFont="1" applyFill="1" applyBorder="1" applyAlignment="1">
      <alignment horizontal="right" wrapText="1"/>
    </xf>
    <xf numFmtId="0" fontId="70" fillId="41" borderId="43" xfId="52" applyFont="1" applyFill="1" applyBorder="1" applyAlignment="1">
      <alignment horizontal="left" wrapText="1"/>
    </xf>
    <xf numFmtId="3" fontId="70" fillId="41" borderId="43" xfId="52" applyNumberFormat="1" applyFont="1" applyFill="1" applyBorder="1" applyAlignment="1">
      <alignment horizontal="right" wrapText="1"/>
    </xf>
    <xf numFmtId="0" fontId="70" fillId="41" borderId="44" xfId="52" applyFont="1" applyFill="1" applyBorder="1" applyAlignment="1">
      <alignment horizontal="left" wrapText="1"/>
    </xf>
    <xf numFmtId="3" fontId="70" fillId="41" borderId="44" xfId="52" applyNumberFormat="1" applyFont="1" applyFill="1" applyBorder="1" applyAlignment="1">
      <alignment horizontal="right" wrapText="1"/>
    </xf>
    <xf numFmtId="0" fontId="78" fillId="41" borderId="0" xfId="52" applyFont="1" applyFill="1" applyBorder="1" applyAlignment="1">
      <alignment horizontal="left"/>
    </xf>
    <xf numFmtId="0" fontId="73" fillId="41" borderId="0" xfId="52" applyFont="1" applyFill="1" applyBorder="1" applyAlignment="1">
      <alignment horizontal="left"/>
    </xf>
    <xf numFmtId="169" fontId="70" fillId="41" borderId="43" xfId="52" applyNumberFormat="1" applyFont="1" applyFill="1" applyBorder="1" applyAlignment="1">
      <alignment horizontal="right" wrapText="1"/>
    </xf>
    <xf numFmtId="169" fontId="70" fillId="41" borderId="44" xfId="52" applyNumberFormat="1" applyFont="1" applyFill="1" applyBorder="1" applyAlignment="1">
      <alignment horizontal="right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65-46DD-8605-98E97C1889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56AE7C6-536E-4E90-A33A-C3F6D293FE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77-43F9-9325-CACCF1E958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7A6F0E-7E9E-4541-8EF3-82A97B5575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077-43F9-9325-CACCF1E958D5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92314C06-0809-4689-9443-77E20BB3C1C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63E84377-9AFA-46EE-9726-460EFC051A48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DC9E208E-68AE-464F-A346-F1C83181829A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12453951-8679-4C2A-BBA7-1F91A438361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
years old</c:v>
                </c:pt>
                <c:pt idx="2">
                  <c:v>30-39
years old</c:v>
                </c:pt>
                <c:pt idx="3">
                  <c:v>40-49
years old</c:v>
                </c:pt>
                <c:pt idx="4">
                  <c:v>50-59
years old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[0]!LeftData</c15:f>
                <c15:dlblRangeCache>
                  <c:ptCount val="6"/>
                  <c:pt idx="0">
                    <c:v>--</c:v>
                  </c:pt>
                  <c:pt idx="1">
                    <c:v>--</c:v>
                  </c:pt>
                  <c:pt idx="2">
                    <c:v>--</c:v>
                  </c:pt>
                  <c:pt idx="3">
                    <c:v>--</c:v>
                  </c:pt>
                  <c:pt idx="4">
                    <c:v>--</c:v>
                  </c:pt>
                  <c:pt idx="5">
                    <c:v>--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29871C0-75D4-42D0-9A66-774C6A6169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EF2-4EEB-88EF-C58D862A8A8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BB4A56-4D5A-4D63-AE62-82BD1859B9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EF2-4EEB-88EF-C58D862A8A8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B2DF4BFA-3AAC-48E5-A77E-48D05C2A862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DACD3A12-73C1-4A0D-A864-A2BCBE9AD8A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BF58B9E8-1B82-484C-B724-366CCEA62AB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00D7DB65-CFA9-4A2D-85CE-936F1BB4374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20
years</c:v>
                </c:pt>
                <c:pt idx="5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[0]!RightData</c15:f>
                <c15:dlblRangeCache>
                  <c:ptCount val="6"/>
                  <c:pt idx="0">
                    <c:v>--</c:v>
                  </c:pt>
                  <c:pt idx="1">
                    <c:v>--</c:v>
                  </c:pt>
                  <c:pt idx="2">
                    <c:v>--</c:v>
                  </c:pt>
                  <c:pt idx="3">
                    <c:v>--</c:v>
                  </c:pt>
                  <c:pt idx="4">
                    <c:v>--</c:v>
                  </c:pt>
                  <c:pt idx="5">
                    <c:v>--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FD5-4CE6-A5EA-4A527C96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-17</c:v>
                </c:pt>
                <c:pt idx="1">
                  <c:v>-15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5F0-4268-8756-68783290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111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59.7%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186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8 - June 19, 2018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31636</xdr:rowOff>
    </xdr:to>
    <xdr:grpSp>
      <xdr:nvGrpSpPr>
        <xdr:cNvPr id="9" name="Group 8"/>
        <xdr:cNvGrpSpPr/>
      </xdr:nvGrpSpPr>
      <xdr:grpSpPr>
        <a:xfrm>
          <a:off x="200025" y="200025"/>
          <a:ext cx="10027046" cy="1012711"/>
          <a:chOff x="200025" y="200025"/>
          <a:chExt cx="10027046" cy="1012711"/>
        </a:xfrm>
      </xdr:grpSpPr>
      <xdr:pic>
        <xdr:nvPicPr>
          <xdr:cNvPr id="83" name="Picture 82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4" name="Rectangle 33"/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training needs are assessed.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policies and practices of your senior leaders?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33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5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2018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83" name="Picture 8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82" name="Picture 8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81" name="Picture 8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0" name="Picture 4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8" name="TextBox 67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39" name="TextBox 38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60" name="TextBox 59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62" name="TextBox 61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63" name="TextBox 62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42%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64" name="TextBox 63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66" name="TextBox 65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67" name="TextBox 66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71" name="TextBox 70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74" name="TextBox 73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75" name="TextBox 74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76" name="TextBox 75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47%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4" name="Group 3"/>
        <xdr:cNvGrpSpPr/>
      </xdr:nvGrpSpPr>
      <xdr:grpSpPr>
        <a:xfrm>
          <a:off x="200025" y="200025"/>
          <a:ext cx="10027046" cy="1012711"/>
          <a:chOff x="200025" y="200025"/>
          <a:chExt cx="10027046" cy="1012711"/>
        </a:xfrm>
      </xdr:grpSpPr>
      <xdr:pic>
        <xdr:nvPicPr>
          <xdr:cNvPr id="48" name="Picture 47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3" name="Rectangle 32"/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47" name="Picture 4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49" name="Picture 4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72" name="TextBox 71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HISPANIC/LATINO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10</xdr:col>
      <xdr:colOff>592578</xdr:colOff>
      <xdr:row>10</xdr:row>
      <xdr:rowOff>171259</xdr:rowOff>
    </xdr:to>
    <xdr:sp macro="" textlink="">
      <xdr:nvSpPr>
        <xdr:cNvPr id="45" name="TextBox 44"/>
        <xdr:cNvSpPr txBox="1"/>
      </xdr:nvSpPr>
      <xdr:spPr>
        <a:xfrm>
          <a:off x="4722618" y="1818444"/>
          <a:ext cx="1508760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Hispanic/ Latino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44" name="TextBox 43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5%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52" name="TextBox 51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94%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53" name="TextBox 52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54" name="TextBox 53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84%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91%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49%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59%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92%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24%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33%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16%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25%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agency is successful at accomplishing its mission.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2" name="Group 1"/>
        <xdr:cNvGrpSpPr/>
      </xdr:nvGrpSpPr>
      <xdr:grpSpPr>
        <a:xfrm>
          <a:off x="200025" y="200025"/>
          <a:ext cx="10027046" cy="1012711"/>
          <a:chOff x="200025" y="200025"/>
          <a:chExt cx="10027046" cy="1012711"/>
        </a:xfrm>
      </xdr:grpSpPr>
      <xdr:pic>
        <xdr:nvPicPr>
          <xdr:cNvPr id="139" name="Picture 13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" name="Rectangle 9"/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Office of the U.S. Trade Representative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can disclose a suspected violation of any law, rule or regulation without fear of reprisal.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organization's senior leaders maintain high standards of honesty and integrity.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have enough information to do my job well.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am held accountable for achieving results.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have a feeling of personal empowerment with respect to work processes.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2017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2017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44" width="2.7109375" style="20" customWidth="1"/>
    <col min="45" max="46" width="2.5703125" style="20" customWidth="1"/>
    <col min="47" max="56" width="2.7109375" style="20" customWidth="1"/>
    <col min="57" max="60" width="2.7109375" style="21" customWidth="1"/>
    <col min="61" max="62" width="2.85546875" style="21" customWidth="1"/>
    <col min="63" max="71" width="2.85546875" style="17" customWidth="1"/>
    <col min="72" max="76" width="8.85546875" style="17" hidden="1" customWidth="1"/>
    <col min="77" max="77" width="0" style="17" hidden="1" customWidth="1"/>
    <col min="78" max="16384" width="8.85546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60" t="s">
        <v>176</v>
      </c>
      <c r="U2" s="160" t="s">
        <v>177</v>
      </c>
      <c r="V2" s="160" t="s">
        <v>178</v>
      </c>
      <c r="W2" s="160" t="s">
        <v>179</v>
      </c>
      <c r="X2" s="160" t="s">
        <v>180</v>
      </c>
      <c r="Y2" s="160" t="s">
        <v>181</v>
      </c>
      <c r="Z2" s="160" t="s">
        <v>182</v>
      </c>
      <c r="AA2" s="160" t="s">
        <v>183</v>
      </c>
      <c r="AB2" s="160" t="s">
        <v>184</v>
      </c>
      <c r="AC2" s="160" t="s">
        <v>185</v>
      </c>
      <c r="AD2" s="160" t="s">
        <v>186</v>
      </c>
      <c r="AE2" s="160" t="s">
        <v>187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188</v>
      </c>
      <c r="U3" s="8" t="s">
        <v>189</v>
      </c>
      <c r="V3" s="30">
        <v>111</v>
      </c>
      <c r="W3" s="30">
        <v>186</v>
      </c>
      <c r="X3" s="31">
        <v>0.59699999999999998</v>
      </c>
      <c r="Y3" s="8">
        <v>33</v>
      </c>
      <c r="Z3" s="8">
        <v>5</v>
      </c>
      <c r="AA3" s="32">
        <v>0.66</v>
      </c>
      <c r="AB3" s="32">
        <v>0.51</v>
      </c>
      <c r="AC3" s="32">
        <v>0.81</v>
      </c>
      <c r="AD3" s="32">
        <v>0.66</v>
      </c>
      <c r="AE3" s="8" t="s">
        <v>190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60" t="s">
        <v>191</v>
      </c>
      <c r="U4" s="160" t="s">
        <v>192</v>
      </c>
      <c r="V4" s="160" t="s">
        <v>191</v>
      </c>
      <c r="W4" s="160" t="s">
        <v>192</v>
      </c>
      <c r="X4" s="160" t="s">
        <v>191</v>
      </c>
      <c r="Y4" s="160" t="s">
        <v>192</v>
      </c>
      <c r="Z4" s="160" t="s">
        <v>191</v>
      </c>
      <c r="AA4" s="160" t="s">
        <v>192</v>
      </c>
      <c r="AB4" s="160" t="s">
        <v>191</v>
      </c>
      <c r="AC4" s="160" t="s">
        <v>192</v>
      </c>
      <c r="AD4" s="160" t="s">
        <v>191</v>
      </c>
      <c r="AE4" s="160" t="s">
        <v>192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28</v>
      </c>
      <c r="U5" s="32">
        <v>0.94</v>
      </c>
      <c r="V5" s="8">
        <v>18</v>
      </c>
      <c r="W5" s="32">
        <v>0.25</v>
      </c>
      <c r="X5" s="8">
        <v>18</v>
      </c>
      <c r="Y5" s="32">
        <v>0.49</v>
      </c>
      <c r="Z5" s="8">
        <v>7</v>
      </c>
      <c r="AA5" s="32">
        <v>0.01</v>
      </c>
      <c r="AB5" s="8">
        <v>7</v>
      </c>
      <c r="AC5" s="32">
        <v>0.74</v>
      </c>
      <c r="AD5" s="8">
        <v>18</v>
      </c>
      <c r="AE5" s="32">
        <v>0.22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7</v>
      </c>
      <c r="U6" s="32">
        <v>0.93</v>
      </c>
      <c r="V6" s="8">
        <v>66</v>
      </c>
      <c r="W6" s="32">
        <v>0.28000000000000003</v>
      </c>
      <c r="X6" s="8">
        <v>64</v>
      </c>
      <c r="Y6" s="32">
        <v>0.38</v>
      </c>
      <c r="Z6" s="8">
        <v>49</v>
      </c>
      <c r="AA6" s="32">
        <v>0.02</v>
      </c>
      <c r="AB6" s="8">
        <v>28</v>
      </c>
      <c r="AC6" s="32">
        <v>0.69</v>
      </c>
      <c r="AD6" s="8">
        <v>41</v>
      </c>
      <c r="AE6" s="32">
        <v>0.17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144"/>
      <c r="I7" s="144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49</v>
      </c>
      <c r="U7" s="32">
        <v>0.91</v>
      </c>
      <c r="V7" s="8">
        <v>68</v>
      </c>
      <c r="W7" s="32">
        <v>0.33</v>
      </c>
      <c r="X7" s="8">
        <v>41</v>
      </c>
      <c r="Y7" s="32">
        <v>0.37</v>
      </c>
      <c r="Z7" s="8">
        <v>28</v>
      </c>
      <c r="AA7" s="32">
        <v>0.03</v>
      </c>
      <c r="AB7" s="8">
        <v>49</v>
      </c>
      <c r="AC7" s="32">
        <v>0.56000000000000005</v>
      </c>
      <c r="AD7" s="8">
        <v>64</v>
      </c>
      <c r="AE7" s="32">
        <v>0.16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45"/>
      <c r="I8" s="145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29</v>
      </c>
      <c r="U8" s="32">
        <v>0.9</v>
      </c>
      <c r="V8" s="8">
        <v>34</v>
      </c>
      <c r="W8" s="32">
        <v>0.33</v>
      </c>
      <c r="X8" s="8">
        <v>66</v>
      </c>
      <c r="Y8" s="32">
        <v>0.37</v>
      </c>
      <c r="Z8" s="8">
        <v>29</v>
      </c>
      <c r="AA8" s="32">
        <v>0.04</v>
      </c>
      <c r="AB8" s="8">
        <v>52</v>
      </c>
      <c r="AC8" s="32">
        <v>0.52</v>
      </c>
      <c r="AD8" s="8">
        <v>53</v>
      </c>
      <c r="AE8" s="32">
        <v>0.15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45"/>
      <c r="I9" s="145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8</v>
      </c>
      <c r="U9" s="32">
        <v>0.87</v>
      </c>
      <c r="V9" s="8">
        <v>67</v>
      </c>
      <c r="W9" s="32">
        <v>0.35</v>
      </c>
      <c r="X9" s="8">
        <v>53</v>
      </c>
      <c r="Y9" s="32">
        <v>0.37</v>
      </c>
      <c r="Z9" s="8">
        <v>38</v>
      </c>
      <c r="AA9" s="32">
        <v>0.04</v>
      </c>
      <c r="AB9" s="8">
        <v>29</v>
      </c>
      <c r="AC9" s="32">
        <v>0.52</v>
      </c>
      <c r="AD9" s="8">
        <v>62</v>
      </c>
      <c r="AE9" s="32">
        <v>0.14000000000000001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45"/>
      <c r="I10" s="145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45"/>
      <c r="I11" s="145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45"/>
      <c r="I12" s="145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41"/>
      <c r="E13" s="141"/>
      <c r="F13" s="3"/>
      <c r="G13" s="4"/>
      <c r="H13" s="142"/>
      <c r="I13" s="142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2">
      <c r="A42" s="54"/>
      <c r="B42" s="160" t="s">
        <v>193</v>
      </c>
      <c r="C42" s="160" t="s">
        <v>194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2">
      <c r="A43" s="54"/>
      <c r="B43" s="13">
        <v>1</v>
      </c>
      <c r="C43" s="15" t="s">
        <v>79</v>
      </c>
      <c r="D43" s="8"/>
      <c r="E43" s="8"/>
      <c r="F43" s="20"/>
      <c r="G43" s="20"/>
      <c r="H43" s="20"/>
      <c r="I43" s="20"/>
      <c r="J43" s="20"/>
      <c r="K43" s="8" t="s">
        <v>128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2">
      <c r="A44" s="54"/>
      <c r="B44" s="13">
        <v>2</v>
      </c>
      <c r="C44" s="15" t="s">
        <v>0</v>
      </c>
      <c r="D44" s="8"/>
      <c r="E44" s="8"/>
      <c r="F44" s="20"/>
      <c r="G44" s="20"/>
      <c r="H44" s="20"/>
      <c r="I44" s="20"/>
      <c r="J44" s="20"/>
      <c r="K44" s="8" t="s">
        <v>100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2">
      <c r="A45" s="54"/>
      <c r="B45" s="13">
        <v>3</v>
      </c>
      <c r="C45" s="15" t="s">
        <v>1</v>
      </c>
      <c r="D45" s="8"/>
      <c r="E45" s="8"/>
      <c r="F45" s="20"/>
      <c r="G45" s="20"/>
      <c r="H45" s="20"/>
      <c r="I45" s="20"/>
      <c r="J45" s="20"/>
      <c r="K45" s="8" t="s">
        <v>101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2">
      <c r="A46" s="54"/>
      <c r="B46" s="13">
        <v>4</v>
      </c>
      <c r="C46" s="15" t="s">
        <v>75</v>
      </c>
      <c r="D46" s="8"/>
      <c r="E46" s="8"/>
      <c r="F46" s="20"/>
      <c r="G46" s="20"/>
      <c r="H46" s="20"/>
      <c r="I46" s="20"/>
      <c r="J46" s="20"/>
      <c r="K46" s="8" t="s">
        <v>116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2">
      <c r="A47" s="54"/>
      <c r="B47" s="13">
        <v>5</v>
      </c>
      <c r="C47" s="15" t="s">
        <v>2</v>
      </c>
      <c r="D47" s="8"/>
      <c r="E47" s="8"/>
      <c r="F47" s="20"/>
      <c r="G47" s="20"/>
      <c r="H47" s="20"/>
      <c r="I47" s="20"/>
      <c r="J47" s="20"/>
      <c r="K47" s="8" t="s">
        <v>102</v>
      </c>
      <c r="L47" s="8" t="s">
        <v>108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2">
      <c r="A48" s="54"/>
      <c r="B48" s="13">
        <v>6</v>
      </c>
      <c r="C48" s="15" t="s">
        <v>3</v>
      </c>
      <c r="D48" s="8"/>
      <c r="E48" s="8"/>
      <c r="F48" s="20"/>
      <c r="G48" s="20"/>
      <c r="H48" s="20"/>
      <c r="I48" s="20"/>
      <c r="J48" s="20"/>
      <c r="K48" s="8" t="s">
        <v>103</v>
      </c>
      <c r="L48" s="8" t="s">
        <v>109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2">
      <c r="A49" s="54"/>
      <c r="B49" s="13">
        <v>7</v>
      </c>
      <c r="C49" s="15" t="s">
        <v>80</v>
      </c>
      <c r="D49" s="8"/>
      <c r="E49" s="8"/>
      <c r="F49" s="20"/>
      <c r="G49" s="20"/>
      <c r="H49" s="20"/>
      <c r="I49" s="20"/>
      <c r="J49" s="20"/>
      <c r="K49" s="36" t="s">
        <v>105</v>
      </c>
      <c r="L49" s="36" t="s">
        <v>110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2">
      <c r="A50" s="54"/>
      <c r="B50" s="13">
        <v>8</v>
      </c>
      <c r="C50" s="15" t="s">
        <v>4</v>
      </c>
      <c r="D50" s="8"/>
      <c r="E50" s="8"/>
      <c r="F50" s="20"/>
      <c r="G50" s="20"/>
      <c r="H50" s="20"/>
      <c r="I50" s="20"/>
      <c r="J50" s="20"/>
      <c r="K50" s="36" t="s">
        <v>104</v>
      </c>
      <c r="L50" s="36" t="s">
        <v>111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2">
      <c r="A51" s="54"/>
      <c r="B51" s="13">
        <v>9</v>
      </c>
      <c r="C51" s="15" t="s">
        <v>86</v>
      </c>
      <c r="D51" s="8"/>
      <c r="E51" s="8"/>
      <c r="F51" s="20"/>
      <c r="G51" s="20"/>
      <c r="H51" s="20"/>
      <c r="I51" s="20"/>
      <c r="J51" s="20"/>
      <c r="K51" s="8" t="s">
        <v>106</v>
      </c>
      <c r="L51" s="8" t="s">
        <v>112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2">
      <c r="A52" s="54"/>
      <c r="B52" s="13">
        <v>10</v>
      </c>
      <c r="C52" s="15" t="s">
        <v>5</v>
      </c>
      <c r="D52" s="8"/>
      <c r="E52" s="8"/>
      <c r="F52" s="20"/>
      <c r="G52" s="20"/>
      <c r="H52" s="20"/>
      <c r="I52" s="20"/>
      <c r="J52" s="20"/>
      <c r="K52" s="8" t="s">
        <v>107</v>
      </c>
      <c r="L52" s="8" t="s">
        <v>113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2">
      <c r="A53" s="54"/>
      <c r="B53" s="13">
        <v>11</v>
      </c>
      <c r="C53" s="15" t="s">
        <v>6</v>
      </c>
      <c r="D53" s="8"/>
      <c r="E53" s="8"/>
      <c r="F53" s="20"/>
      <c r="G53" s="20"/>
      <c r="H53" s="20"/>
      <c r="I53" s="20"/>
      <c r="J53" s="20"/>
      <c r="K53" s="55" t="s">
        <v>91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28</v>
      </c>
      <c r="O53" s="56">
        <f>CHOOSE(L53, U5, W5,Y5,AA5,AC5,AE5)</f>
        <v>0.94</v>
      </c>
      <c r="P53" s="55">
        <f>CHOOSE(L53, T6, V6,X6,Z6,AB6,AD6)</f>
        <v>7</v>
      </c>
      <c r="Q53" s="56">
        <f>CHOOSE(L53, U6, W6,Y6,AA6,AC6,AE6)</f>
        <v>0.93</v>
      </c>
      <c r="R53" s="55">
        <f>CHOOSE(L53, T7, V7,X7,Z7,AB7,AD7)</f>
        <v>49</v>
      </c>
      <c r="S53" s="56">
        <f>CHOOSE(L53, U7, W7,Y7,AA7,AC7,AE7)</f>
        <v>0.91</v>
      </c>
      <c r="T53" s="55">
        <f>CHOOSE(L53, T8, V8,X8,Z8,AB8,AD8)</f>
        <v>29</v>
      </c>
      <c r="U53" s="56">
        <f>CHOOSE(L53, U8, W8,Y8,AA8,AC8,AE8)</f>
        <v>0.9</v>
      </c>
      <c r="V53" s="55">
        <f>CHOOSE(L53, T9, V9,X9,Z9,AB9,AD9)</f>
        <v>8</v>
      </c>
      <c r="W53" s="56">
        <f>CHOOSE(L53, U9, W9,Y9,AA9,AC9,AE9)</f>
        <v>0.87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2">
      <c r="A54" s="54"/>
      <c r="B54" s="13">
        <v>12</v>
      </c>
      <c r="C54" s="15" t="s">
        <v>173</v>
      </c>
      <c r="D54" s="8"/>
      <c r="E54" s="8"/>
      <c r="F54" s="20"/>
      <c r="G54" s="20"/>
      <c r="H54" s="20"/>
      <c r="I54" s="20"/>
      <c r="J54" s="20"/>
      <c r="K54" s="55" t="s">
        <v>92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18</v>
      </c>
      <c r="O54" s="56">
        <f>CHOOSE(L54, U5, W5, Y5,AA5,AC5,AE5)</f>
        <v>0.49</v>
      </c>
      <c r="P54" s="55">
        <f>CHOOSE(L54, T6, V6, X6,Z6,AB6,AD6)</f>
        <v>64</v>
      </c>
      <c r="Q54" s="56">
        <f>CHOOSE(L54, U6, W6, Y6,AA6,AC6,AE6)</f>
        <v>0.38</v>
      </c>
      <c r="R54" s="55">
        <f>CHOOSE(L54, T7, V7, X7,Z7,AB7,AD7)</f>
        <v>41</v>
      </c>
      <c r="S54" s="56">
        <f>CHOOSE(L54, U7, W7, Y7,AA7,AC7,AE7)</f>
        <v>0.37</v>
      </c>
      <c r="T54" s="55">
        <f>CHOOSE(L54, T8, V8, X8,Z8,AB8,AD8)</f>
        <v>66</v>
      </c>
      <c r="U54" s="56">
        <f>CHOOSE(L54, U8, W8, Y8,AA8,AC8,AE8)</f>
        <v>0.37</v>
      </c>
      <c r="V54" s="55">
        <f>CHOOSE(L54, T9, V9, X9,Z9,AB9,AD9)</f>
        <v>53</v>
      </c>
      <c r="W54" s="56">
        <f>CHOOSE(L54, U9, W9, Y9,AA9,AC9,AE9)</f>
        <v>0.37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25">
      <c r="A55" s="54"/>
      <c r="B55" s="13">
        <v>13</v>
      </c>
      <c r="C55" s="15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Q28</v>
      </c>
      <c r="O55" s="58" t="str">
        <f>VLOOKUP(N53, B43:C126, 2,FALSE)</f>
        <v>How would you rate the overall quality of work done by your work unit?</v>
      </c>
      <c r="P55" s="57" t="str">
        <f>CONCATENATE("Q"&amp;P53)</f>
        <v>Q7</v>
      </c>
      <c r="Q55" s="58" t="str">
        <f>VLOOKUP(P53,  B43:C126, 2,FALSE)</f>
        <v>When needed I am willing to put in the extra effort to get a job done.</v>
      </c>
      <c r="R55" s="57" t="str">
        <f>CONCATENATE("Q"&amp;R53)</f>
        <v>Q49</v>
      </c>
      <c r="S55" s="58" t="str">
        <f>VLOOKUP(R53, B43:C126, 2,FALSE)</f>
        <v>My supervisor treats me with respect.</v>
      </c>
      <c r="T55" s="57" t="str">
        <f>CONCATENATE("Q"&amp;T53)</f>
        <v>Q29</v>
      </c>
      <c r="U55" s="58" t="str">
        <f>VLOOKUP(T53,B43:C126, 2,FALSE)</f>
        <v>My work unit has the job-relevant knowledge and skills necessary to accomplish organizational goals.</v>
      </c>
      <c r="V55" s="57" t="str">
        <f>CONCATENATE("Q"&amp;V53)</f>
        <v>Q8</v>
      </c>
      <c r="W55" s="58" t="str">
        <f>VLOOKUP(V53,B43:C126, 2,FALSE)</f>
        <v>I am constantly looking for ways to do my job better.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25">
      <c r="A56" s="54"/>
      <c r="B56" s="13">
        <v>14</v>
      </c>
      <c r="C56" s="15" t="s">
        <v>87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Q18</v>
      </c>
      <c r="O56" s="58" t="str">
        <f>VLOOKUP(N54,B43:C126, 2,FALSE)</f>
        <v>My training needs are assessed.</v>
      </c>
      <c r="P56" s="57" t="str">
        <f>CONCATENATE("Q"&amp;P54)</f>
        <v>Q64</v>
      </c>
      <c r="Q56" s="58" t="str">
        <f>VLOOKUP(P54,B43:C126, 2,FALSE)</f>
        <v>How satisfied are you with the information you receive from management on what's going on in your organization?</v>
      </c>
      <c r="R56" s="57" t="str">
        <f>CONCATENATE("Q"&amp;R54)</f>
        <v>Q41</v>
      </c>
      <c r="S56" s="58" t="str">
        <f>VLOOKUP(R54,B43:C126, 2,FALSE)</f>
        <v>I believe the results of this survey will be used to make my agency a better place to work.</v>
      </c>
      <c r="T56" s="57" t="str">
        <f>CONCATENATE("Q"&amp;T54)</f>
        <v>Q66</v>
      </c>
      <c r="U56" s="58" t="str">
        <f>VLOOKUP(T54,B43:C126, 2,FALSE)</f>
        <v>How satisfied are you with the policies and practices of your senior leaders?</v>
      </c>
      <c r="V56" s="57" t="str">
        <f>CONCATENATE("Q"&amp;V54)</f>
        <v>Q53</v>
      </c>
      <c r="W56" s="58" t="str">
        <f>VLOOKUP(V54,B43:C126, 2,FALSE)</f>
        <v>In my organization, senior leaders generate high levels of motivation and commitment in the workforce.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2">
      <c r="A57" s="54"/>
      <c r="B57" s="13">
        <v>15</v>
      </c>
      <c r="C57" s="15" t="s">
        <v>81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2">
      <c r="A58" s="54"/>
      <c r="B58" s="13">
        <v>16</v>
      </c>
      <c r="C58" s="15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2">
      <c r="A59" s="54"/>
      <c r="B59" s="13">
        <v>17</v>
      </c>
      <c r="C59" s="15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2">
      <c r="A60" s="54"/>
      <c r="B60" s="13">
        <v>18</v>
      </c>
      <c r="C60" s="15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2">
      <c r="A61" s="54"/>
      <c r="B61" s="13">
        <v>19</v>
      </c>
      <c r="C61" s="15" t="s">
        <v>88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2">
      <c r="A62" s="54"/>
      <c r="B62" s="13">
        <v>20</v>
      </c>
      <c r="C62" s="15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2">
      <c r="A63" s="54"/>
      <c r="B63" s="13">
        <v>21</v>
      </c>
      <c r="C63" s="15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2">
      <c r="A64" s="54"/>
      <c r="B64" s="13">
        <v>22</v>
      </c>
      <c r="C64" s="15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2">
      <c r="A65" s="54"/>
      <c r="B65" s="13">
        <v>23</v>
      </c>
      <c r="C65" s="15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2">
      <c r="A66" s="54"/>
      <c r="B66" s="13">
        <v>24</v>
      </c>
      <c r="C66" s="15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2">
      <c r="A67" s="54"/>
      <c r="B67" s="13">
        <v>25</v>
      </c>
      <c r="C67" s="15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2">
      <c r="A68" s="54"/>
      <c r="B68" s="13">
        <v>26</v>
      </c>
      <c r="C68" s="15" t="s">
        <v>82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2">
      <c r="A69" s="54"/>
      <c r="B69" s="13">
        <v>27</v>
      </c>
      <c r="C69" s="15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2">
      <c r="A70" s="54"/>
      <c r="B70" s="13">
        <v>28</v>
      </c>
      <c r="C70" s="15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2">
      <c r="A71" s="54"/>
      <c r="B71" s="13">
        <v>29</v>
      </c>
      <c r="C71" s="15" t="s">
        <v>174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2">
      <c r="A72" s="54"/>
      <c r="B72" s="13">
        <v>30</v>
      </c>
      <c r="C72" s="15" t="s">
        <v>19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2">
      <c r="A73" s="54"/>
      <c r="B73" s="13">
        <v>31</v>
      </c>
      <c r="C73" s="15" t="s">
        <v>20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2">
      <c r="A74" s="54"/>
      <c r="B74" s="13">
        <v>32</v>
      </c>
      <c r="C74" s="15" t="s">
        <v>21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2">
      <c r="A75" s="54"/>
      <c r="B75" s="13">
        <v>33</v>
      </c>
      <c r="C75" s="15" t="s">
        <v>22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2">
      <c r="A76" s="54"/>
      <c r="B76" s="13">
        <v>34</v>
      </c>
      <c r="C76" s="15" t="s">
        <v>114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2">
      <c r="A77" s="54"/>
      <c r="B77" s="13">
        <v>35</v>
      </c>
      <c r="C77" s="15" t="s">
        <v>83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2">
      <c r="A78" s="54"/>
      <c r="B78" s="13">
        <v>36</v>
      </c>
      <c r="C78" s="15" t="s">
        <v>23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2">
      <c r="A79" s="54"/>
      <c r="B79" s="13">
        <v>37</v>
      </c>
      <c r="C79" s="15" t="s">
        <v>24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2">
      <c r="A80" s="54"/>
      <c r="B80" s="13">
        <v>38</v>
      </c>
      <c r="C80" s="15" t="s">
        <v>89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2">
      <c r="A81" s="54"/>
      <c r="B81" s="13">
        <v>39</v>
      </c>
      <c r="C81" s="15" t="s">
        <v>25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2">
      <c r="A82" s="54"/>
      <c r="B82" s="13">
        <v>40</v>
      </c>
      <c r="C82" s="15" t="s">
        <v>26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2">
      <c r="A83" s="54"/>
      <c r="B83" s="13">
        <v>41</v>
      </c>
      <c r="C83" s="15" t="s">
        <v>27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2">
      <c r="A84" s="54"/>
      <c r="B84" s="13">
        <v>42</v>
      </c>
      <c r="C84" s="15" t="s">
        <v>84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2">
      <c r="A85" s="54"/>
      <c r="B85" s="13">
        <v>43</v>
      </c>
      <c r="C85" s="15" t="s">
        <v>28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2">
      <c r="A86" s="54"/>
      <c r="B86" s="13">
        <v>44</v>
      </c>
      <c r="C86" s="15" t="s">
        <v>29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2">
      <c r="A87" s="54"/>
      <c r="B87" s="13">
        <v>45</v>
      </c>
      <c r="C87" s="15" t="s">
        <v>30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2">
      <c r="A88" s="54"/>
      <c r="B88" s="13">
        <v>46</v>
      </c>
      <c r="C88" s="15" t="s">
        <v>31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2">
      <c r="A89" s="54"/>
      <c r="B89" s="13">
        <v>47</v>
      </c>
      <c r="C89" s="15" t="s">
        <v>32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2">
      <c r="A90" s="54"/>
      <c r="B90" s="13">
        <v>48</v>
      </c>
      <c r="C90" s="15" t="s">
        <v>33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2">
      <c r="A91" s="54"/>
      <c r="B91" s="13">
        <v>49</v>
      </c>
      <c r="C91" s="15" t="s">
        <v>76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2">
      <c r="A92" s="54"/>
      <c r="B92" s="13">
        <v>50</v>
      </c>
      <c r="C92" s="15" t="s">
        <v>34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2">
      <c r="A93" s="54"/>
      <c r="B93" s="13">
        <v>51</v>
      </c>
      <c r="C93" s="15" t="s">
        <v>35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2">
      <c r="A94" s="54"/>
      <c r="B94" s="13">
        <v>52</v>
      </c>
      <c r="C94" s="15" t="s">
        <v>36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2">
      <c r="A95" s="54"/>
      <c r="B95" s="13">
        <v>53</v>
      </c>
      <c r="C95" s="15" t="s">
        <v>37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2">
      <c r="A96" s="54"/>
      <c r="B96" s="13">
        <v>54</v>
      </c>
      <c r="C96" s="15" t="s">
        <v>38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2">
      <c r="A97" s="54"/>
      <c r="B97" s="13">
        <v>55</v>
      </c>
      <c r="C97" s="15" t="s">
        <v>39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2">
      <c r="A98" s="54"/>
      <c r="B98" s="13">
        <v>56</v>
      </c>
      <c r="C98" s="15" t="s">
        <v>175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2">
      <c r="A99" s="54"/>
      <c r="B99" s="13">
        <v>57</v>
      </c>
      <c r="C99" s="15" t="s">
        <v>40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2">
      <c r="A100" s="54"/>
      <c r="B100" s="13">
        <v>58</v>
      </c>
      <c r="C100" s="15" t="s">
        <v>90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2">
      <c r="A101" s="54"/>
      <c r="B101" s="13">
        <v>59</v>
      </c>
      <c r="C101" s="15" t="s">
        <v>41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2">
      <c r="A102" s="54"/>
      <c r="B102" s="13">
        <v>60</v>
      </c>
      <c r="C102" s="15" t="s">
        <v>42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2">
      <c r="A103" s="54"/>
      <c r="B103" s="13">
        <v>61</v>
      </c>
      <c r="C103" s="15" t="s">
        <v>85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2">
      <c r="A104" s="54"/>
      <c r="B104" s="13">
        <v>62</v>
      </c>
      <c r="C104" s="15" t="s">
        <v>43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2">
      <c r="A105" s="54"/>
      <c r="B105" s="13">
        <v>63</v>
      </c>
      <c r="C105" s="15" t="s">
        <v>44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2">
      <c r="A106" s="54"/>
      <c r="B106" s="13">
        <v>64</v>
      </c>
      <c r="C106" s="15" t="s">
        <v>45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2">
      <c r="A107" s="54"/>
      <c r="B107" s="13">
        <v>65</v>
      </c>
      <c r="C107" s="15" t="s">
        <v>46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2">
      <c r="A108" s="54"/>
      <c r="B108" s="13">
        <v>66</v>
      </c>
      <c r="C108" s="15" t="s">
        <v>47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2">
      <c r="A109" s="54"/>
      <c r="B109" s="13">
        <v>67</v>
      </c>
      <c r="C109" s="15" t="s">
        <v>48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2">
      <c r="A110" s="54"/>
      <c r="B110" s="13">
        <v>68</v>
      </c>
      <c r="C110" s="15" t="s">
        <v>49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2">
      <c r="A111" s="54"/>
      <c r="B111" s="13">
        <v>69</v>
      </c>
      <c r="C111" s="15" t="s">
        <v>50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2">
      <c r="A112" s="54"/>
      <c r="B112" s="13">
        <v>70</v>
      </c>
      <c r="C112" s="15" t="s">
        <v>51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2">
      <c r="A113" s="54"/>
      <c r="B113" s="13">
        <v>71</v>
      </c>
      <c r="C113" s="15" t="s">
        <v>52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2">
      <c r="A114" s="54"/>
      <c r="B114" s="13">
        <v>72</v>
      </c>
      <c r="C114" s="15" t="s">
        <v>195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2">
      <c r="A115" s="54"/>
      <c r="B115" s="13">
        <v>73</v>
      </c>
      <c r="C115" s="14" t="s">
        <v>196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2">
      <c r="A116" s="54"/>
      <c r="B116" s="13">
        <v>74</v>
      </c>
      <c r="C116" s="14" t="s">
        <v>197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2">
      <c r="A117" s="54"/>
      <c r="B117" s="13">
        <v>75</v>
      </c>
      <c r="C117" s="14" t="s">
        <v>198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2">
      <c r="A118" s="54"/>
      <c r="B118" s="13">
        <v>76</v>
      </c>
      <c r="C118" s="14" t="s">
        <v>199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2">
      <c r="A119" s="54"/>
      <c r="B119" s="13">
        <v>77</v>
      </c>
      <c r="C119" s="14" t="s">
        <v>200</v>
      </c>
      <c r="D119" s="54"/>
      <c r="E119" s="54"/>
    </row>
    <row r="120" spans="1:17" ht="11.25" customHeight="1" x14ac:dyDescent="0.2">
      <c r="A120" s="54"/>
      <c r="B120" s="13">
        <v>78</v>
      </c>
      <c r="C120" s="14" t="s">
        <v>201</v>
      </c>
      <c r="D120" s="54"/>
      <c r="E120" s="54"/>
    </row>
    <row r="121" spans="1:17" ht="11.25" customHeight="1" x14ac:dyDescent="0.2">
      <c r="A121" s="54"/>
      <c r="B121" s="13"/>
      <c r="C121" s="14"/>
      <c r="D121" s="54"/>
      <c r="E121" s="54"/>
    </row>
    <row r="122" spans="1:17" ht="11.25" customHeight="1" x14ac:dyDescent="0.2">
      <c r="A122" s="54"/>
      <c r="B122" s="13"/>
      <c r="C122" s="14"/>
      <c r="D122" s="54"/>
      <c r="E122" s="54"/>
    </row>
    <row r="123" spans="1:17" ht="11.25" customHeight="1" x14ac:dyDescent="0.2">
      <c r="A123" s="54"/>
      <c r="B123" s="13"/>
      <c r="C123" s="14"/>
      <c r="D123" s="54"/>
      <c r="E123" s="54"/>
    </row>
    <row r="124" spans="1:17" ht="11.25" customHeight="1" x14ac:dyDescent="0.2">
      <c r="A124" s="54"/>
      <c r="B124" s="13"/>
      <c r="C124" s="14"/>
      <c r="D124" s="54"/>
      <c r="E124" s="54"/>
    </row>
    <row r="125" spans="1:17" ht="15" x14ac:dyDescent="0.2">
      <c r="A125" s="54"/>
      <c r="B125" s="13"/>
      <c r="C125" s="14"/>
      <c r="D125" s="54"/>
      <c r="E125" s="54"/>
    </row>
    <row r="126" spans="1:17" ht="15" x14ac:dyDescent="0.2">
      <c r="A126" s="54"/>
      <c r="B126" s="13"/>
      <c r="C126" s="14"/>
      <c r="D126" s="54"/>
      <c r="E126" s="54"/>
    </row>
    <row r="127" spans="1:17" x14ac:dyDescent="0.2">
      <c r="A127" s="54"/>
      <c r="B127" s="54"/>
      <c r="C127" s="54"/>
      <c r="D127" s="54"/>
      <c r="E127" s="54"/>
    </row>
    <row r="128" spans="1:17" x14ac:dyDescent="0.2">
      <c r="A128" s="54"/>
      <c r="B128" s="54"/>
      <c r="C128" s="54"/>
      <c r="D128" s="54"/>
      <c r="E128" s="54"/>
    </row>
    <row r="129" spans="1:5" x14ac:dyDescent="0.2">
      <c r="A129" s="54"/>
      <c r="B129" s="54"/>
      <c r="C129" s="54"/>
      <c r="D129" s="54"/>
      <c r="E129" s="54"/>
    </row>
    <row r="130" spans="1:5" x14ac:dyDescent="0.2">
      <c r="A130" s="54"/>
      <c r="B130" s="54"/>
      <c r="C130" s="54"/>
      <c r="D130" s="54"/>
      <c r="E130" s="54"/>
    </row>
    <row r="131" spans="1:5" x14ac:dyDescent="0.2">
      <c r="A131" s="54"/>
      <c r="B131" s="54"/>
      <c r="C131" s="54"/>
      <c r="D131" s="54"/>
      <c r="E131" s="54"/>
    </row>
    <row r="132" spans="1:5" x14ac:dyDescent="0.2">
      <c r="A132" s="54"/>
      <c r="B132" s="54"/>
      <c r="C132" s="54"/>
      <c r="D132" s="54"/>
      <c r="E132" s="54"/>
    </row>
    <row r="133" spans="1:5" x14ac:dyDescent="0.2">
      <c r="A133" s="54"/>
      <c r="B133" s="54"/>
      <c r="C133" s="54"/>
      <c r="D133" s="54"/>
      <c r="E133" s="54"/>
    </row>
    <row r="134" spans="1:5" x14ac:dyDescent="0.2">
      <c r="A134" s="54"/>
      <c r="B134" s="54"/>
      <c r="C134" s="54"/>
      <c r="D134" s="54"/>
      <c r="E134" s="54"/>
    </row>
    <row r="135" spans="1:5" x14ac:dyDescent="0.2">
      <c r="A135" s="54"/>
      <c r="B135" s="54"/>
      <c r="C135" s="54"/>
      <c r="D135" s="54"/>
      <c r="E135" s="54"/>
    </row>
    <row r="136" spans="1:5" x14ac:dyDescent="0.2">
      <c r="A136" s="54"/>
      <c r="B136" s="54"/>
      <c r="C136" s="54"/>
      <c r="D136" s="54"/>
      <c r="E136" s="54"/>
    </row>
    <row r="137" spans="1:5" x14ac:dyDescent="0.2">
      <c r="A137" s="54"/>
      <c r="B137" s="54"/>
      <c r="C137" s="54"/>
      <c r="D137" s="54"/>
      <c r="E137" s="54"/>
    </row>
    <row r="138" spans="1:5" x14ac:dyDescent="0.2">
      <c r="A138" s="54"/>
      <c r="B138" s="54"/>
      <c r="C138" s="54"/>
      <c r="D138" s="54"/>
      <c r="E138" s="54"/>
    </row>
    <row r="139" spans="1:5" x14ac:dyDescent="0.2">
      <c r="A139" s="54"/>
      <c r="B139" s="54"/>
      <c r="C139" s="54"/>
      <c r="D139" s="54"/>
      <c r="E139" s="54"/>
    </row>
    <row r="140" spans="1:5" x14ac:dyDescent="0.2">
      <c r="A140" s="54"/>
      <c r="B140" s="54"/>
      <c r="C140" s="54"/>
      <c r="D140" s="54"/>
      <c r="E140" s="54"/>
    </row>
    <row r="141" spans="1:5" x14ac:dyDescent="0.2">
      <c r="A141" s="54"/>
      <c r="B141" s="54"/>
      <c r="C141" s="54"/>
      <c r="D141" s="54"/>
      <c r="E141" s="54"/>
    </row>
    <row r="142" spans="1:5" x14ac:dyDescent="0.2">
      <c r="A142" s="54"/>
      <c r="B142" s="54"/>
      <c r="C142" s="54"/>
      <c r="D142" s="54"/>
      <c r="E142" s="54"/>
    </row>
    <row r="143" spans="1:5" x14ac:dyDescent="0.2">
      <c r="A143" s="54"/>
      <c r="B143" s="54"/>
      <c r="C143" s="54"/>
      <c r="D143" s="54"/>
      <c r="E143" s="54"/>
    </row>
    <row r="144" spans="1:5" x14ac:dyDescent="0.2">
      <c r="A144" s="54"/>
      <c r="B144" s="54"/>
      <c r="C144" s="54"/>
      <c r="D144" s="54"/>
      <c r="E144" s="54"/>
    </row>
    <row r="145" spans="1:5" x14ac:dyDescent="0.2">
      <c r="A145" s="54"/>
      <c r="B145" s="54"/>
      <c r="C145" s="54"/>
      <c r="D145" s="54"/>
      <c r="E145" s="54"/>
    </row>
    <row r="146" spans="1:5" x14ac:dyDescent="0.2">
      <c r="A146" s="54"/>
      <c r="B146" s="54"/>
      <c r="C146" s="54"/>
      <c r="D146" s="54"/>
      <c r="E146" s="54"/>
    </row>
    <row r="147" spans="1:5" x14ac:dyDescent="0.2">
      <c r="A147" s="54"/>
      <c r="B147" s="54"/>
      <c r="C147" s="54"/>
      <c r="D147" s="54"/>
      <c r="E147" s="54"/>
    </row>
    <row r="148" spans="1:5" x14ac:dyDescent="0.2">
      <c r="A148" s="54"/>
      <c r="B148" s="54"/>
      <c r="C148" s="54"/>
      <c r="D148" s="54"/>
      <c r="E148" s="54"/>
    </row>
    <row r="149" spans="1:5" x14ac:dyDescent="0.2">
      <c r="A149" s="54"/>
      <c r="B149" s="54"/>
      <c r="C149" s="54"/>
      <c r="D149" s="54"/>
      <c r="E149" s="54"/>
    </row>
    <row r="150" spans="1:5" x14ac:dyDescent="0.2">
      <c r="A150" s="54"/>
      <c r="B150" s="54"/>
      <c r="C150" s="54"/>
      <c r="D150" s="54"/>
      <c r="E150" s="54"/>
    </row>
    <row r="151" spans="1:5" x14ac:dyDescent="0.2">
      <c r="A151" s="54"/>
      <c r="B151" s="54"/>
      <c r="C151" s="54"/>
      <c r="D151" s="54"/>
      <c r="E151" s="54"/>
    </row>
    <row r="152" spans="1:5" x14ac:dyDescent="0.2">
      <c r="A152" s="54"/>
      <c r="B152" s="54"/>
      <c r="C152" s="54"/>
      <c r="D152" s="54"/>
      <c r="E152" s="54"/>
    </row>
    <row r="153" spans="1:5" x14ac:dyDescent="0.2">
      <c r="A153" s="54"/>
      <c r="B153" s="54"/>
      <c r="C153" s="54"/>
      <c r="D153" s="54"/>
      <c r="E153" s="54"/>
    </row>
    <row r="154" spans="1:5" x14ac:dyDescent="0.2">
      <c r="A154" s="54"/>
      <c r="B154" s="54"/>
      <c r="C154" s="54"/>
      <c r="D154" s="54"/>
      <c r="E154" s="54"/>
    </row>
    <row r="155" spans="1:5" x14ac:dyDescent="0.2">
      <c r="A155" s="54"/>
      <c r="B155" s="54"/>
      <c r="C155" s="54"/>
      <c r="D155" s="54"/>
      <c r="E155" s="54"/>
    </row>
    <row r="156" spans="1:5" x14ac:dyDescent="0.2">
      <c r="A156" s="54"/>
      <c r="B156" s="54"/>
      <c r="C156" s="54"/>
      <c r="D156" s="54"/>
      <c r="E156" s="54"/>
    </row>
    <row r="157" spans="1:5" x14ac:dyDescent="0.2">
      <c r="A157" s="54"/>
      <c r="B157" s="54"/>
      <c r="C157" s="54"/>
      <c r="D157" s="54"/>
      <c r="E157" s="54"/>
    </row>
    <row r="158" spans="1:5" x14ac:dyDescent="0.2">
      <c r="A158" s="54"/>
      <c r="B158" s="54"/>
      <c r="C158" s="54"/>
      <c r="D158" s="54"/>
      <c r="E158" s="54"/>
    </row>
    <row r="159" spans="1:5" x14ac:dyDescent="0.2">
      <c r="A159" s="54"/>
      <c r="B159" s="54"/>
      <c r="C159" s="54"/>
      <c r="D159" s="54"/>
      <c r="E159" s="54"/>
    </row>
    <row r="160" spans="1:5" x14ac:dyDescent="0.2">
      <c r="A160" s="54"/>
      <c r="B160" s="54"/>
      <c r="C160" s="54"/>
      <c r="D160" s="54"/>
      <c r="E160" s="54"/>
    </row>
    <row r="161" spans="1:5" x14ac:dyDescent="0.2">
      <c r="A161" s="54"/>
      <c r="B161" s="54"/>
      <c r="C161" s="54"/>
      <c r="D161" s="54"/>
      <c r="E161" s="54"/>
    </row>
    <row r="162" spans="1:5" x14ac:dyDescent="0.2">
      <c r="A162" s="54"/>
      <c r="B162" s="54"/>
      <c r="C162" s="54"/>
      <c r="D162" s="54"/>
      <c r="E162" s="54"/>
    </row>
    <row r="163" spans="1:5" x14ac:dyDescent="0.2">
      <c r="A163" s="54"/>
      <c r="B163" s="54"/>
      <c r="C163" s="54"/>
      <c r="D163" s="54"/>
      <c r="E163" s="54"/>
    </row>
    <row r="164" spans="1:5" x14ac:dyDescent="0.2">
      <c r="A164" s="54"/>
      <c r="B164" s="54"/>
      <c r="C164" s="54"/>
      <c r="D164" s="54"/>
      <c r="E164" s="54"/>
    </row>
    <row r="165" spans="1:5" x14ac:dyDescent="0.2">
      <c r="A165" s="54"/>
      <c r="B165" s="54"/>
      <c r="C165" s="54"/>
      <c r="D165" s="54"/>
      <c r="E165" s="54"/>
    </row>
    <row r="166" spans="1:5" x14ac:dyDescent="0.2">
      <c r="A166" s="54"/>
      <c r="B166" s="54"/>
      <c r="C166" s="54"/>
      <c r="D166" s="54"/>
      <c r="E166" s="54"/>
    </row>
    <row r="167" spans="1:5" x14ac:dyDescent="0.2">
      <c r="A167" s="54"/>
      <c r="B167" s="54"/>
      <c r="C167" s="54"/>
      <c r="D167" s="54"/>
      <c r="E167" s="54"/>
    </row>
    <row r="168" spans="1:5" x14ac:dyDescent="0.2">
      <c r="A168" s="54"/>
      <c r="B168" s="54"/>
      <c r="C168" s="54"/>
      <c r="D168" s="54"/>
      <c r="E168" s="54"/>
    </row>
    <row r="169" spans="1:5" x14ac:dyDescent="0.2">
      <c r="A169" s="54"/>
      <c r="B169" s="54"/>
      <c r="C169" s="54"/>
      <c r="D169" s="54"/>
      <c r="E169" s="54"/>
    </row>
    <row r="170" spans="1:5" x14ac:dyDescent="0.2">
      <c r="A170" s="54"/>
      <c r="B170" s="54"/>
      <c r="C170" s="54"/>
      <c r="D170" s="54"/>
      <c r="E170" s="54"/>
    </row>
    <row r="171" spans="1:5" x14ac:dyDescent="0.2">
      <c r="A171" s="54"/>
      <c r="B171" s="54"/>
      <c r="C171" s="54"/>
      <c r="D171" s="54"/>
      <c r="E171" s="54"/>
    </row>
    <row r="172" spans="1:5" x14ac:dyDescent="0.2">
      <c r="A172" s="54"/>
      <c r="B172" s="54"/>
      <c r="C172" s="54"/>
      <c r="D172" s="54"/>
      <c r="E172" s="54"/>
    </row>
    <row r="173" spans="1:5" x14ac:dyDescent="0.2">
      <c r="A173" s="54"/>
      <c r="B173" s="54"/>
      <c r="C173" s="54"/>
      <c r="D173" s="54"/>
      <c r="E173" s="54"/>
    </row>
    <row r="174" spans="1:5" x14ac:dyDescent="0.2">
      <c r="A174" s="54"/>
      <c r="B174" s="54"/>
      <c r="C174" s="54"/>
      <c r="D174" s="54"/>
      <c r="E174" s="54"/>
    </row>
    <row r="175" spans="1:5" x14ac:dyDescent="0.2">
      <c r="A175" s="54"/>
      <c r="B175" s="54"/>
      <c r="C175" s="54"/>
      <c r="D175" s="54"/>
      <c r="E175" s="54"/>
    </row>
    <row r="176" spans="1:5" x14ac:dyDescent="0.2">
      <c r="A176" s="54"/>
      <c r="B176" s="54"/>
      <c r="C176" s="54"/>
      <c r="D176" s="54"/>
      <c r="E176" s="54"/>
    </row>
    <row r="177" spans="1:5" x14ac:dyDescent="0.2">
      <c r="A177" s="54"/>
      <c r="B177" s="54"/>
      <c r="C177" s="54"/>
      <c r="D177" s="54"/>
      <c r="E177" s="54"/>
    </row>
    <row r="178" spans="1:5" x14ac:dyDescent="0.2">
      <c r="A178" s="54"/>
      <c r="B178" s="54"/>
      <c r="C178" s="54"/>
      <c r="D178" s="54"/>
      <c r="E178" s="54"/>
    </row>
    <row r="179" spans="1:5" x14ac:dyDescent="0.2">
      <c r="A179" s="54"/>
      <c r="B179" s="54"/>
      <c r="C179" s="54"/>
      <c r="D179" s="54"/>
      <c r="E179" s="54"/>
    </row>
    <row r="180" spans="1:5" x14ac:dyDescent="0.2">
      <c r="A180" s="54"/>
      <c r="B180" s="54"/>
      <c r="C180" s="54"/>
      <c r="D180" s="54"/>
      <c r="E180" s="54"/>
    </row>
    <row r="181" spans="1:5" x14ac:dyDescent="0.2">
      <c r="A181" s="54"/>
      <c r="B181" s="54"/>
      <c r="C181" s="54"/>
      <c r="D181" s="54"/>
      <c r="E181" s="54"/>
    </row>
    <row r="182" spans="1:5" x14ac:dyDescent="0.2">
      <c r="A182" s="54"/>
      <c r="B182" s="54"/>
      <c r="C182" s="54"/>
      <c r="D182" s="54"/>
      <c r="E182" s="54"/>
    </row>
    <row r="183" spans="1:5" x14ac:dyDescent="0.2">
      <c r="A183" s="54"/>
      <c r="B183" s="54"/>
      <c r="C183" s="54"/>
      <c r="D183" s="54"/>
      <c r="E183" s="54"/>
    </row>
    <row r="184" spans="1:5" x14ac:dyDescent="0.2">
      <c r="A184" s="54"/>
      <c r="B184" s="54"/>
      <c r="C184" s="54"/>
      <c r="D184" s="54"/>
      <c r="E184" s="54"/>
    </row>
    <row r="185" spans="1:5" x14ac:dyDescent="0.2">
      <c r="A185" s="54"/>
      <c r="B185" s="54"/>
      <c r="C185" s="54"/>
      <c r="D185" s="54"/>
      <c r="E185" s="54"/>
    </row>
    <row r="186" spans="1:5" x14ac:dyDescent="0.2">
      <c r="A186" s="54"/>
      <c r="B186" s="54"/>
      <c r="C186" s="54"/>
      <c r="D186" s="54"/>
      <c r="E186" s="54"/>
    </row>
    <row r="187" spans="1:5" x14ac:dyDescent="0.2">
      <c r="A187" s="54"/>
      <c r="B187" s="54"/>
      <c r="C187" s="54"/>
      <c r="D187" s="54"/>
      <c r="E187" s="54"/>
    </row>
    <row r="188" spans="1:5" x14ac:dyDescent="0.2">
      <c r="A188" s="54"/>
      <c r="B188" s="54"/>
      <c r="C188" s="54"/>
      <c r="D188" s="54"/>
      <c r="E188" s="54"/>
    </row>
    <row r="189" spans="1:5" x14ac:dyDescent="0.2">
      <c r="A189" s="54"/>
      <c r="B189" s="54"/>
      <c r="C189" s="54"/>
      <c r="D189" s="54"/>
      <c r="E189" s="54"/>
    </row>
    <row r="190" spans="1:5" x14ac:dyDescent="0.2">
      <c r="A190" s="54"/>
      <c r="B190" s="54"/>
      <c r="C190" s="54"/>
      <c r="D190" s="54"/>
      <c r="E190" s="54"/>
    </row>
    <row r="191" spans="1:5" x14ac:dyDescent="0.2">
      <c r="A191" s="54"/>
      <c r="B191" s="54"/>
      <c r="C191" s="54"/>
      <c r="D191" s="54"/>
      <c r="E191" s="54"/>
    </row>
    <row r="192" spans="1:5" x14ac:dyDescent="0.2">
      <c r="A192" s="54"/>
      <c r="B192" s="54"/>
      <c r="C192" s="54"/>
      <c r="D192" s="54"/>
      <c r="E192" s="54"/>
    </row>
    <row r="193" spans="1:5" x14ac:dyDescent="0.2">
      <c r="A193" s="54"/>
      <c r="B193" s="54"/>
      <c r="C193" s="54"/>
      <c r="D193" s="54"/>
      <c r="E193" s="54"/>
    </row>
    <row r="194" spans="1:5" x14ac:dyDescent="0.2">
      <c r="A194" s="54"/>
      <c r="B194" s="54"/>
      <c r="C194" s="54"/>
      <c r="D194" s="54"/>
      <c r="E194" s="54"/>
    </row>
    <row r="195" spans="1:5" ht="12" customHeight="1" x14ac:dyDescent="0.2">
      <c r="A195" s="54"/>
      <c r="B195" s="54"/>
      <c r="C195" s="54"/>
      <c r="D195" s="54"/>
      <c r="E195" s="54"/>
    </row>
    <row r="196" spans="1:5" hidden="1" x14ac:dyDescent="0.2">
      <c r="A196" s="54"/>
      <c r="B196" s="54"/>
      <c r="C196" s="54"/>
      <c r="D196" s="54"/>
      <c r="E196" s="54"/>
    </row>
    <row r="197" spans="1:5" x14ac:dyDescent="0.2">
      <c r="A197" s="54"/>
      <c r="B197" s="54"/>
      <c r="C197" s="54"/>
      <c r="D197" s="54"/>
      <c r="E197" s="54"/>
    </row>
    <row r="198" spans="1:5" x14ac:dyDescent="0.2">
      <c r="A198" s="54"/>
      <c r="B198" s="54"/>
      <c r="C198" s="54"/>
      <c r="D198" s="54"/>
      <c r="E198" s="54"/>
    </row>
    <row r="199" spans="1:5" x14ac:dyDescent="0.2">
      <c r="A199" s="54"/>
      <c r="B199" s="54"/>
      <c r="C199" s="54"/>
      <c r="D199" s="54"/>
      <c r="E199" s="54"/>
    </row>
    <row r="200" spans="1:5" x14ac:dyDescent="0.2">
      <c r="A200" s="54"/>
      <c r="B200" s="54"/>
      <c r="C200" s="54"/>
      <c r="D200" s="54"/>
      <c r="E200" s="54"/>
    </row>
    <row r="201" spans="1:5" x14ac:dyDescent="0.2">
      <c r="A201" s="54"/>
      <c r="B201" s="54"/>
      <c r="C201" s="54"/>
      <c r="D201" s="54"/>
      <c r="E201" s="54"/>
    </row>
    <row r="202" spans="1:5" x14ac:dyDescent="0.2">
      <c r="A202" s="54"/>
      <c r="B202" s="54"/>
      <c r="C202" s="54"/>
      <c r="D202" s="54"/>
      <c r="E202" s="54"/>
    </row>
    <row r="203" spans="1:5" x14ac:dyDescent="0.2">
      <c r="A203" s="54"/>
      <c r="B203" s="54"/>
      <c r="C203" s="54"/>
      <c r="D203" s="54"/>
      <c r="E203" s="54"/>
    </row>
    <row r="204" spans="1:5" x14ac:dyDescent="0.2">
      <c r="A204" s="54"/>
      <c r="B204" s="54"/>
      <c r="C204" s="54"/>
      <c r="D204" s="54"/>
      <c r="E204" s="54"/>
    </row>
    <row r="205" spans="1:5" x14ac:dyDescent="0.2">
      <c r="A205" s="54"/>
      <c r="B205" s="54"/>
      <c r="C205" s="54"/>
      <c r="D205" s="54"/>
      <c r="E205" s="54"/>
    </row>
    <row r="206" spans="1:5" x14ac:dyDescent="0.2">
      <c r="A206" s="54"/>
      <c r="B206" s="54"/>
      <c r="C206" s="54"/>
      <c r="D206" s="54"/>
      <c r="E206" s="54"/>
    </row>
    <row r="207" spans="1:5" x14ac:dyDescent="0.2">
      <c r="A207" s="54"/>
      <c r="B207" s="54"/>
      <c r="C207" s="54"/>
      <c r="D207" s="54"/>
      <c r="E207" s="54"/>
    </row>
    <row r="208" spans="1:5" x14ac:dyDescent="0.2">
      <c r="A208" s="54"/>
      <c r="B208" s="54"/>
      <c r="C208" s="54"/>
      <c r="D208" s="54"/>
      <c r="E208" s="54"/>
    </row>
    <row r="209" spans="1:5" x14ac:dyDescent="0.2">
      <c r="A209" s="54"/>
      <c r="B209" s="54"/>
      <c r="C209" s="54"/>
      <c r="D209" s="54"/>
      <c r="E209" s="54"/>
    </row>
    <row r="210" spans="1:5" x14ac:dyDescent="0.2">
      <c r="A210" s="54"/>
      <c r="B210" s="54"/>
      <c r="C210" s="54"/>
      <c r="D210" s="54"/>
      <c r="E210" s="54"/>
    </row>
    <row r="211" spans="1:5" x14ac:dyDescent="0.2">
      <c r="A211" s="54"/>
      <c r="B211" s="54"/>
      <c r="C211" s="54"/>
      <c r="D211" s="54"/>
      <c r="E211" s="54"/>
    </row>
    <row r="212" spans="1:5" x14ac:dyDescent="0.2">
      <c r="A212" s="54"/>
      <c r="B212" s="54"/>
      <c r="C212" s="54"/>
      <c r="D212" s="54"/>
      <c r="E212" s="54"/>
    </row>
    <row r="213" spans="1:5" x14ac:dyDescent="0.2">
      <c r="A213" s="54"/>
      <c r="B213" s="54"/>
      <c r="C213" s="54"/>
      <c r="D213" s="54"/>
      <c r="E213" s="54"/>
    </row>
    <row r="214" spans="1:5" x14ac:dyDescent="0.2">
      <c r="A214" s="54"/>
      <c r="B214" s="54"/>
      <c r="C214" s="54"/>
      <c r="D214" s="54"/>
      <c r="E214" s="54"/>
    </row>
    <row r="215" spans="1:5" x14ac:dyDescent="0.2">
      <c r="A215" s="54"/>
      <c r="B215" s="54"/>
      <c r="C215" s="54"/>
      <c r="D215" s="54"/>
      <c r="E215" s="54"/>
    </row>
    <row r="216" spans="1:5" x14ac:dyDescent="0.2">
      <c r="A216" s="54"/>
      <c r="B216" s="54"/>
      <c r="C216" s="54"/>
      <c r="D216" s="54"/>
      <c r="E216" s="54"/>
    </row>
    <row r="217" spans="1:5" x14ac:dyDescent="0.2">
      <c r="A217" s="54"/>
      <c r="B217" s="54"/>
      <c r="C217" s="54"/>
      <c r="D217" s="54"/>
      <c r="E217" s="54"/>
    </row>
    <row r="218" spans="1:5" x14ac:dyDescent="0.2">
      <c r="A218" s="54"/>
      <c r="B218" s="54"/>
      <c r="C218" s="54"/>
      <c r="D218" s="54"/>
      <c r="E218" s="54"/>
    </row>
    <row r="219" spans="1:5" x14ac:dyDescent="0.2">
      <c r="A219" s="54"/>
      <c r="B219" s="54"/>
      <c r="C219" s="54"/>
      <c r="D219" s="54"/>
      <c r="E219" s="54"/>
    </row>
    <row r="220" spans="1:5" x14ac:dyDescent="0.2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56" width="2.7109375" style="20" customWidth="1"/>
    <col min="57" max="62" width="2.7109375" style="21" customWidth="1"/>
    <col min="63" max="71" width="2.7109375" style="17" customWidth="1"/>
    <col min="72" max="16384" width="8.85546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60" t="s">
        <v>176</v>
      </c>
      <c r="U2" s="160" t="s">
        <v>202</v>
      </c>
      <c r="V2" s="160" t="s">
        <v>203</v>
      </c>
      <c r="W2" s="161"/>
      <c r="X2" s="161"/>
      <c r="Y2" s="160" t="s">
        <v>204</v>
      </c>
      <c r="Z2" s="160" t="s">
        <v>205</v>
      </c>
      <c r="AA2" s="160" t="s">
        <v>206</v>
      </c>
      <c r="AB2" s="160" t="s">
        <v>207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188</v>
      </c>
      <c r="U3" s="61">
        <v>0.47</v>
      </c>
      <c r="V3" s="61">
        <v>0.05</v>
      </c>
      <c r="W3" s="61">
        <v>0.5</v>
      </c>
      <c r="X3" s="61">
        <v>0.5</v>
      </c>
      <c r="Y3" s="61">
        <v>0.94</v>
      </c>
      <c r="Z3" s="61">
        <v>0.04</v>
      </c>
      <c r="AA3" s="61">
        <v>0.28000000000000003</v>
      </c>
      <c r="AB3" s="61">
        <v>0.42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61"/>
      <c r="U5" s="160" t="s">
        <v>208</v>
      </c>
      <c r="V5" s="160" t="s">
        <v>209</v>
      </c>
      <c r="W5" s="160" t="s">
        <v>208</v>
      </c>
      <c r="X5" s="160" t="s">
        <v>209</v>
      </c>
      <c r="Y5" s="160" t="s">
        <v>208</v>
      </c>
      <c r="Z5" s="161"/>
      <c r="AA5" s="160" t="s">
        <v>208</v>
      </c>
      <c r="AB5" s="161"/>
      <c r="AC5" s="160" t="s">
        <v>208</v>
      </c>
      <c r="AD5" s="160" t="s">
        <v>209</v>
      </c>
      <c r="AE5" s="160" t="s">
        <v>208</v>
      </c>
      <c r="AF5" s="160" t="s">
        <v>209</v>
      </c>
      <c r="AG5" s="160" t="s">
        <v>208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73</v>
      </c>
      <c r="U6" s="138"/>
      <c r="V6" s="20" t="s">
        <v>57</v>
      </c>
      <c r="W6" s="138"/>
      <c r="X6" s="20" t="s">
        <v>63</v>
      </c>
      <c r="Y6" s="138">
        <v>0</v>
      </c>
      <c r="Z6" s="20" t="str">
        <f>"Less than 1"&amp;CHAR(10)&amp;"year"</f>
        <v>Less than 1
year</v>
      </c>
      <c r="AA6" s="138"/>
      <c r="AB6" s="20" t="str">
        <f>"Less than 1"&amp;CHAR(10)&amp;"year"</f>
        <v>Less than 1
year</v>
      </c>
      <c r="AC6" s="138">
        <v>0</v>
      </c>
      <c r="AD6" s="63" t="s">
        <v>115</v>
      </c>
      <c r="AE6" s="138">
        <v>0.56999999999999995</v>
      </c>
      <c r="AF6" s="20" t="s">
        <v>66</v>
      </c>
      <c r="AG6" s="138">
        <v>0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44"/>
      <c r="I7" s="144"/>
      <c r="J7" s="27"/>
      <c r="K7" s="27"/>
      <c r="L7" s="27"/>
      <c r="M7" s="27"/>
      <c r="N7" s="27"/>
      <c r="O7" s="27"/>
      <c r="P7" s="27"/>
      <c r="Q7" s="27"/>
      <c r="R7" s="60"/>
      <c r="T7" s="20" t="str">
        <f>"26-29"&amp;CHAR(10)&amp;"years old"</f>
        <v>26-29
years old</v>
      </c>
      <c r="U7" s="138"/>
      <c r="V7" s="20" t="s">
        <v>58</v>
      </c>
      <c r="W7" s="138"/>
      <c r="X7" s="20" t="s">
        <v>99</v>
      </c>
      <c r="Y7" s="138"/>
      <c r="Z7" s="20" t="str">
        <f>"1 to 3"&amp;CHAR(10)&amp;"years"</f>
        <v>1 to 3
years</v>
      </c>
      <c r="AA7" s="138"/>
      <c r="AB7" s="20" t="str">
        <f>"1 to 3"&amp;CHAR(10)&amp;"years"</f>
        <v>1 to 3
years</v>
      </c>
      <c r="AC7" s="138">
        <v>0.11</v>
      </c>
      <c r="AD7" s="20" t="s">
        <v>53</v>
      </c>
      <c r="AE7" s="138">
        <v>0.21</v>
      </c>
      <c r="AF7" s="20" t="s">
        <v>67</v>
      </c>
      <c r="AG7" s="138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45"/>
      <c r="I8" s="145"/>
      <c r="J8" s="27"/>
      <c r="K8" s="27"/>
      <c r="L8" s="27"/>
      <c r="M8" s="27"/>
      <c r="N8" s="27"/>
      <c r="O8" s="27"/>
      <c r="P8" s="27"/>
      <c r="Q8" s="27"/>
      <c r="R8" s="60"/>
      <c r="T8" s="20" t="str">
        <f>"30-39"&amp;CHAR(10)&amp;"years old"</f>
        <v>30-39
years old</v>
      </c>
      <c r="U8" s="138"/>
      <c r="V8" s="20" t="s">
        <v>59</v>
      </c>
      <c r="W8" s="138"/>
      <c r="X8" s="20" t="s">
        <v>64</v>
      </c>
      <c r="Y8" s="138">
        <v>0</v>
      </c>
      <c r="Z8" s="20" t="str">
        <f>"4 to 5"&amp;CHAR(10)&amp;"years"</f>
        <v>4 to 5
years</v>
      </c>
      <c r="AA8" s="138"/>
      <c r="AB8" s="20" t="str">
        <f>"4 to 5"&amp;CHAR(10)&amp;"years"</f>
        <v>4 to 5
years</v>
      </c>
      <c r="AC8" s="138">
        <v>0.08</v>
      </c>
      <c r="AD8" s="20" t="s">
        <v>54</v>
      </c>
      <c r="AE8" s="138">
        <v>0.09</v>
      </c>
      <c r="AF8" s="20" t="s">
        <v>68</v>
      </c>
      <c r="AG8" s="138">
        <v>0.12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45"/>
      <c r="I9" s="145"/>
      <c r="J9" s="27"/>
      <c r="K9" s="27"/>
      <c r="L9" s="27"/>
      <c r="M9" s="27"/>
      <c r="N9" s="27"/>
      <c r="O9" s="27"/>
      <c r="P9" s="27"/>
      <c r="Q9" s="27"/>
      <c r="R9" s="60"/>
      <c r="T9" s="20" t="str">
        <f>"40-49"&amp;CHAR(10)&amp;"years old"</f>
        <v>40-49
years old</v>
      </c>
      <c r="U9" s="138"/>
      <c r="V9" s="20" t="s">
        <v>60</v>
      </c>
      <c r="W9" s="138"/>
      <c r="X9" s="20" t="s">
        <v>65</v>
      </c>
      <c r="Y9" s="138"/>
      <c r="Z9" s="20" t="str">
        <f>"6 to 10"&amp;CHAR(10)&amp;"years"</f>
        <v>6 to 10
years</v>
      </c>
      <c r="AA9" s="138"/>
      <c r="AB9" s="20" t="str">
        <f>"6 to 10"&amp;CHAR(10)&amp;"years"</f>
        <v>6 to 10
years</v>
      </c>
      <c r="AC9" s="138">
        <v>0.13</v>
      </c>
      <c r="AD9" s="20" t="s">
        <v>55</v>
      </c>
      <c r="AE9" s="138">
        <v>0.06</v>
      </c>
      <c r="AF9" s="20" t="s">
        <v>69</v>
      </c>
      <c r="AG9" s="138">
        <v>0.74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45"/>
      <c r="I10" s="145"/>
      <c r="J10" s="27"/>
      <c r="K10" s="27"/>
      <c r="L10" s="27"/>
      <c r="M10" s="46"/>
      <c r="N10" s="27"/>
      <c r="O10" s="27"/>
      <c r="P10" s="27"/>
      <c r="Q10" s="27"/>
      <c r="R10" s="60"/>
      <c r="T10" s="20" t="str">
        <f>"50-59"&amp;CHAR(10)&amp;"years old"</f>
        <v>50-59
years old</v>
      </c>
      <c r="U10" s="138"/>
      <c r="V10" s="20" t="s">
        <v>61</v>
      </c>
      <c r="W10" s="138"/>
      <c r="X10" s="20" t="s">
        <v>210</v>
      </c>
      <c r="Y10" s="138"/>
      <c r="Z10" s="20" t="str">
        <f>"11 to 20"&amp;CHAR(10)&amp;"years"</f>
        <v>11 to 20
years</v>
      </c>
      <c r="AA10" s="138"/>
      <c r="AB10" s="20" t="str">
        <f>"11 to 14"&amp;CHAR(10)&amp;"years"</f>
        <v>11 to 14
years</v>
      </c>
      <c r="AC10" s="138">
        <v>0.18</v>
      </c>
      <c r="AD10" s="20" t="s">
        <v>56</v>
      </c>
      <c r="AE10" s="138">
        <v>7.0000000000000007E-2</v>
      </c>
      <c r="AF10" s="20" t="s">
        <v>70</v>
      </c>
      <c r="AG10" s="138">
        <v>0.12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45"/>
      <c r="I11" s="145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74</v>
      </c>
      <c r="U11" s="138"/>
      <c r="V11" s="20" t="s">
        <v>62</v>
      </c>
      <c r="W11" s="138"/>
      <c r="X11" s="20" t="s">
        <v>96</v>
      </c>
      <c r="Y11" s="138">
        <v>0.08</v>
      </c>
      <c r="Z11" s="20" t="str">
        <f>"More than 20"&amp;CHAR(10)&amp;"years"</f>
        <v>More than 20
years</v>
      </c>
      <c r="AA11" s="138"/>
      <c r="AB11" s="20" t="str">
        <f>"15 to 20"&amp;CHAR(10)&amp;"years"</f>
        <v>15 to 20
years</v>
      </c>
      <c r="AC11" s="138">
        <v>0.21</v>
      </c>
      <c r="AD11" s="20"/>
      <c r="AE11" s="62"/>
      <c r="AF11" s="20" t="s">
        <v>71</v>
      </c>
      <c r="AG11" s="138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45"/>
      <c r="I12" s="145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97</v>
      </c>
      <c r="Y12" s="138">
        <v>0.38</v>
      </c>
      <c r="Z12" s="40"/>
      <c r="AA12" s="40"/>
      <c r="AB12" s="20" t="str">
        <f>"More than 20"&amp;CHAR(10)&amp;"years"</f>
        <v>More than 20
years</v>
      </c>
      <c r="AC12" s="138">
        <v>0.28999999999999998</v>
      </c>
      <c r="AD12" s="20"/>
      <c r="AE12" s="62"/>
      <c r="AF12" s="20" t="s">
        <v>72</v>
      </c>
      <c r="AG12" s="138"/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41"/>
      <c r="E13" s="141"/>
      <c r="F13" s="3"/>
      <c r="G13" s="4"/>
      <c r="H13" s="142"/>
      <c r="I13" s="142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98</v>
      </c>
      <c r="Y13" s="138">
        <v>0.49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4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139" t="str">
        <f t="shared" ref="T26:V31" si="0">IF(ISBLANK(T6),"--",T6)</f>
        <v>25 and under</v>
      </c>
      <c r="U26" s="140" t="str">
        <f>IF(ISBLANK(U6),"--",U6)</f>
        <v>--</v>
      </c>
      <c r="V26" s="139" t="str">
        <f t="shared" si="0"/>
        <v>American Indian or Alaska Native</v>
      </c>
      <c r="W26" s="140" t="str">
        <f t="shared" ref="W26:Y33" si="1">IF(ISBLANK(W6),"--",W6)</f>
        <v>--</v>
      </c>
      <c r="X26" s="139" t="str">
        <f t="shared" si="1"/>
        <v>Less than High School</v>
      </c>
      <c r="Y26" s="140">
        <f t="shared" si="1"/>
        <v>0</v>
      </c>
      <c r="Z26" s="139" t="str">
        <f t="shared" ref="Z26:AB32" si="2">IF(ISBLANK(Z6),"--",Z6)</f>
        <v>Less than 1
year</v>
      </c>
      <c r="AA26" s="140" t="str">
        <f t="shared" ref="AA26:AD32" si="3">IF(ISBLANK(AA6),"--",AA6)</f>
        <v>--</v>
      </c>
      <c r="AB26" s="139" t="str">
        <f t="shared" si="2"/>
        <v>Less than 1
year</v>
      </c>
      <c r="AC26" s="140">
        <f t="shared" si="3"/>
        <v>0</v>
      </c>
      <c r="AD26" s="139" t="str">
        <f t="shared" si="3"/>
        <v>Non-Supervisor</v>
      </c>
      <c r="AE26" s="140">
        <f t="shared" ref="AE26:AG32" si="4">IF(ISBLANK(AE6),"--",AE6)</f>
        <v>0.56999999999999995</v>
      </c>
      <c r="AF26" s="139" t="str">
        <f t="shared" si="4"/>
        <v>Federal Wage System</v>
      </c>
      <c r="AG26" s="140">
        <f t="shared" si="4"/>
        <v>0</v>
      </c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x14ac:dyDescent="0.2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139" t="str">
        <f t="shared" si="0"/>
        <v>26-29
years old</v>
      </c>
      <c r="U27" s="140" t="str">
        <f t="shared" ref="U27:U31" si="5">IF(ISBLANK(U7),"--",U7)</f>
        <v>--</v>
      </c>
      <c r="V27" s="139" t="str">
        <f t="shared" si="0"/>
        <v>Asian</v>
      </c>
      <c r="W27" s="140" t="str">
        <f t="shared" si="1"/>
        <v>--</v>
      </c>
      <c r="X27" s="139" t="str">
        <f t="shared" si="1"/>
        <v>High School Diploma/ GED or equivalent</v>
      </c>
      <c r="Y27" s="140" t="str">
        <f t="shared" si="1"/>
        <v>--</v>
      </c>
      <c r="Z27" s="139" t="str">
        <f t="shared" ref="Z27" si="6">IF(ISBLANK(Z7),"--",Z7)</f>
        <v>1 to 3
years</v>
      </c>
      <c r="AA27" s="140" t="str">
        <f t="shared" ref="AA27" si="7">IF(ISBLANK(AA7),"--",AA7)</f>
        <v>--</v>
      </c>
      <c r="AB27" s="139" t="str">
        <f t="shared" si="2"/>
        <v>1 to 3
years</v>
      </c>
      <c r="AC27" s="140">
        <f t="shared" si="3"/>
        <v>0.11</v>
      </c>
      <c r="AD27" s="139" t="str">
        <f t="shared" si="3"/>
        <v>Team Leader</v>
      </c>
      <c r="AE27" s="140">
        <f t="shared" ref="AE27:AF27" si="8">IF(ISBLANK(AE7),"--",AE7)</f>
        <v>0.21</v>
      </c>
      <c r="AF27" s="139" t="str">
        <f t="shared" si="8"/>
        <v>GS 1-6</v>
      </c>
      <c r="AG27" s="140">
        <f t="shared" si="4"/>
        <v>0</v>
      </c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139" t="str">
        <f t="shared" si="0"/>
        <v>30-39
years old</v>
      </c>
      <c r="U28" s="140" t="str">
        <f t="shared" si="5"/>
        <v>--</v>
      </c>
      <c r="V28" s="139" t="str">
        <f t="shared" si="0"/>
        <v>Black or African American</v>
      </c>
      <c r="W28" s="140" t="str">
        <f t="shared" si="1"/>
        <v>--</v>
      </c>
      <c r="X28" s="139" t="str">
        <f t="shared" si="1"/>
        <v>Trade or Technical Certificate</v>
      </c>
      <c r="Y28" s="140">
        <f t="shared" si="1"/>
        <v>0</v>
      </c>
      <c r="Z28" s="139" t="str">
        <f t="shared" ref="Z28" si="9">IF(ISBLANK(Z8),"--",Z8)</f>
        <v>4 to 5
years</v>
      </c>
      <c r="AA28" s="140" t="str">
        <f t="shared" ref="AA28:AA29" si="10">IF(ISBLANK(AA8),"--",AA8)</f>
        <v>--</v>
      </c>
      <c r="AB28" s="139" t="str">
        <f t="shared" si="2"/>
        <v>4 to 5
years</v>
      </c>
      <c r="AC28" s="140">
        <f t="shared" si="3"/>
        <v>0.08</v>
      </c>
      <c r="AD28" s="139" t="str">
        <f t="shared" si="3"/>
        <v>Supervisor</v>
      </c>
      <c r="AE28" s="140">
        <f t="shared" ref="AE28:AF28" si="11">IF(ISBLANK(AE8),"--",AE8)</f>
        <v>0.09</v>
      </c>
      <c r="AF28" s="139" t="str">
        <f t="shared" si="11"/>
        <v>GS 7-12</v>
      </c>
      <c r="AG28" s="140">
        <f t="shared" si="4"/>
        <v>0.12</v>
      </c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139" t="str">
        <f t="shared" si="0"/>
        <v>40-49
years old</v>
      </c>
      <c r="U29" s="140" t="str">
        <f t="shared" si="5"/>
        <v>--</v>
      </c>
      <c r="V29" s="139" t="str">
        <f t="shared" si="0"/>
        <v>Native Hawaiian or Other Pacific Islander</v>
      </c>
      <c r="W29" s="140" t="str">
        <f t="shared" si="1"/>
        <v>--</v>
      </c>
      <c r="X29" s="139" t="str">
        <f t="shared" si="1"/>
        <v>Some College (no degree)</v>
      </c>
      <c r="Y29" s="140" t="str">
        <f t="shared" si="1"/>
        <v>--</v>
      </c>
      <c r="Z29" s="139" t="str">
        <f t="shared" ref="Z29" si="12">IF(ISBLANK(Z9),"--",Z9)</f>
        <v>6 to 10
years</v>
      </c>
      <c r="AA29" s="140" t="str">
        <f t="shared" si="10"/>
        <v>--</v>
      </c>
      <c r="AB29" s="139" t="str">
        <f t="shared" si="2"/>
        <v>6 to 10
years</v>
      </c>
      <c r="AC29" s="140">
        <f t="shared" si="3"/>
        <v>0.13</v>
      </c>
      <c r="AD29" s="139" t="str">
        <f t="shared" si="3"/>
        <v>Manager</v>
      </c>
      <c r="AE29" s="140">
        <f t="shared" ref="AE29:AF29" si="13">IF(ISBLANK(AE9),"--",AE9)</f>
        <v>0.06</v>
      </c>
      <c r="AF29" s="139" t="str">
        <f t="shared" si="13"/>
        <v>GS 13-15</v>
      </c>
      <c r="AG29" s="140">
        <f t="shared" si="4"/>
        <v>0.74</v>
      </c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139" t="str">
        <f t="shared" si="0"/>
        <v>50-59
years old</v>
      </c>
      <c r="U30" s="140" t="str">
        <f t="shared" si="5"/>
        <v>--</v>
      </c>
      <c r="V30" s="139" t="str">
        <f t="shared" si="0"/>
        <v>White</v>
      </c>
      <c r="W30" s="140" t="str">
        <f t="shared" si="1"/>
        <v>--</v>
      </c>
      <c r="X30" s="139" t="str">
        <f t="shared" si="1"/>
        <v>Associate's Degree</v>
      </c>
      <c r="Y30" s="140" t="str">
        <f t="shared" si="1"/>
        <v>--</v>
      </c>
      <c r="Z30" s="139" t="str">
        <f t="shared" ref="Z30" si="14">IF(ISBLANK(Z10),"--",Z10)</f>
        <v>11 to 20
years</v>
      </c>
      <c r="AA30" s="140" t="str">
        <f t="shared" ref="AA30" si="15">IF(ISBLANK(AA10),"--",AA10)</f>
        <v>--</v>
      </c>
      <c r="AB30" s="139" t="str">
        <f t="shared" si="2"/>
        <v>11 to 14
years</v>
      </c>
      <c r="AC30" s="140">
        <f t="shared" si="3"/>
        <v>0.18</v>
      </c>
      <c r="AD30" s="139" t="str">
        <f t="shared" si="3"/>
        <v>Senior Leader</v>
      </c>
      <c r="AE30" s="140">
        <f t="shared" ref="AE30:AF30" si="16">IF(ISBLANK(AE10),"--",AE10)</f>
        <v>7.0000000000000007E-2</v>
      </c>
      <c r="AF30" s="139" t="str">
        <f t="shared" si="16"/>
        <v>Senior Executive Service</v>
      </c>
      <c r="AG30" s="140">
        <f t="shared" si="4"/>
        <v>0.12</v>
      </c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139" t="str">
        <f t="shared" si="0"/>
        <v>60 or older</v>
      </c>
      <c r="U31" s="140" t="str">
        <f t="shared" si="5"/>
        <v>--</v>
      </c>
      <c r="V31" s="139" t="str">
        <f t="shared" si="0"/>
        <v>Two or more races</v>
      </c>
      <c r="W31" s="140" t="str">
        <f t="shared" si="1"/>
        <v>--</v>
      </c>
      <c r="X31" s="139" t="str">
        <f t="shared" si="1"/>
        <v>Bachelor's Degree</v>
      </c>
      <c r="Y31" s="140">
        <f t="shared" si="1"/>
        <v>0.08</v>
      </c>
      <c r="Z31" s="139" t="str">
        <f t="shared" ref="Z31" si="17">IF(ISBLANK(Z11),"--",Z11)</f>
        <v>More than 20
years</v>
      </c>
      <c r="AA31" s="140" t="str">
        <f t="shared" ref="AA31" si="18">IF(ISBLANK(AA11),"--",AA11)</f>
        <v>--</v>
      </c>
      <c r="AB31" s="139" t="str">
        <f t="shared" si="2"/>
        <v>15 to 20
years</v>
      </c>
      <c r="AC31" s="140">
        <f t="shared" si="3"/>
        <v>0.21</v>
      </c>
      <c r="AD31" s="49"/>
      <c r="AF31" s="139" t="str">
        <f t="shared" ref="AF31" si="19">IF(ISBLANK(AF11),"--",AF11)</f>
        <v>Senior Level (SL) or Scientific or Professional (ST)</v>
      </c>
      <c r="AG31" s="140" t="str">
        <f t="shared" si="4"/>
        <v>--</v>
      </c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139" t="str">
        <f t="shared" ref="X32" si="20">IF(ISBLANK(X12),"--",X12)</f>
        <v>Master's Degree</v>
      </c>
      <c r="Y32" s="140">
        <f t="shared" si="1"/>
        <v>0.38</v>
      </c>
      <c r="Z32" s="49"/>
      <c r="AA32" s="47"/>
      <c r="AB32" s="139" t="str">
        <f t="shared" si="2"/>
        <v>More than 20
years</v>
      </c>
      <c r="AC32" s="140">
        <f t="shared" si="3"/>
        <v>0.28999999999999998</v>
      </c>
      <c r="AD32" s="49"/>
      <c r="AF32" s="139" t="str">
        <f t="shared" ref="AF32" si="21">IF(ISBLANK(AF12),"--",AF12)</f>
        <v>Other</v>
      </c>
      <c r="AG32" s="140" t="str">
        <f t="shared" si="4"/>
        <v>--</v>
      </c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139" t="str">
        <f t="shared" ref="X33" si="22">IF(ISBLANK(X13),"--",X13)</f>
        <v>Doctoral/ Professional Degree</v>
      </c>
      <c r="Y33" s="140">
        <f t="shared" si="1"/>
        <v>0.49</v>
      </c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5"/>
      <c r="C40" s="6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66"/>
      <c r="O40" s="66"/>
      <c r="P40" s="66"/>
      <c r="Q40" s="66"/>
      <c r="R40" s="67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2">
      <c r="B42" s="20">
        <v>6</v>
      </c>
      <c r="C42" s="68" t="s">
        <v>77</v>
      </c>
      <c r="D42" s="68" t="str">
        <f>CHOOSE(C50,T26,V26,X26)</f>
        <v>25 and under</v>
      </c>
      <c r="E42" s="62" t="str">
        <f>CHOOSE(C50,U26,W26,Y26)</f>
        <v>--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2">
      <c r="B43" s="20">
        <v>6</v>
      </c>
      <c r="C43" s="68" t="s">
        <v>78</v>
      </c>
      <c r="D43" s="68" t="str">
        <f>CHOOSE(C50,T27,V27,X27)</f>
        <v>26-29
years old</v>
      </c>
      <c r="E43" s="62" t="str">
        <f>CHOOSE(C50,U27,W27,Y27)</f>
        <v>--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2">
      <c r="B44" s="20">
        <v>8</v>
      </c>
      <c r="C44" s="69" t="s">
        <v>93</v>
      </c>
      <c r="D44" s="68" t="str">
        <f>CHOOSE(C50,T28,V28,X28)</f>
        <v>30-39
years old</v>
      </c>
      <c r="E44" s="62" t="str">
        <f>CHOOSE(C50,U28,W28,Y28)</f>
        <v>--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2">
      <c r="B45" s="20">
        <v>6</v>
      </c>
      <c r="C45" s="69" t="s">
        <v>117</v>
      </c>
      <c r="D45" s="68" t="str">
        <f>CHOOSE(C50,T29,V29,X29)</f>
        <v>40-49
years old</v>
      </c>
      <c r="E45" s="62" t="str">
        <f>CHOOSE(C50,U29,W29,Y29)</f>
        <v>--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2">
      <c r="B46" s="20">
        <v>7</v>
      </c>
      <c r="C46" s="68" t="s">
        <v>119</v>
      </c>
      <c r="D46" s="68" t="str">
        <f>CHOOSE(C50,T30,V30,X30)</f>
        <v>50-59
years old</v>
      </c>
      <c r="E46" s="62" t="str">
        <f>CHOOSE(C50,U30,W30,Y30)</f>
        <v>--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2">
      <c r="B47" s="20">
        <v>5</v>
      </c>
      <c r="C47" s="68" t="s">
        <v>94</v>
      </c>
      <c r="D47" s="68" t="str">
        <f>CHOOSE(C50,T31,V31,X31)</f>
        <v>60 or older</v>
      </c>
      <c r="E47" s="62" t="str">
        <f>CHOOSE(C50,U31,W31,Y31)</f>
        <v>--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2">
      <c r="B48" s="20">
        <v>7</v>
      </c>
      <c r="C48" s="68" t="s">
        <v>95</v>
      </c>
      <c r="D48" s="68">
        <f>CHOOSE(C50,T32,V32,X32)</f>
        <v>0</v>
      </c>
      <c r="E48" s="62">
        <f>CHOOSE(C50,U32,W32,Y32)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2">
      <c r="B49" s="20"/>
      <c r="C49" s="68"/>
      <c r="D49" s="68">
        <f>CHOOSE(C50,T33,V33,X33)</f>
        <v>0</v>
      </c>
      <c r="E49" s="62">
        <f>CHOOSE(C50,U33,W33,Y33)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2">
      <c r="B50" s="20">
        <f>CHOOSE(C50,B42,B43,B44)</f>
        <v>6</v>
      </c>
      <c r="C50" s="69">
        <v>1</v>
      </c>
      <c r="D50" s="68" t="str">
        <f>CHOOSE(C51,Z26,AB26,AD26,AF26)</f>
        <v>Less than 1
year</v>
      </c>
      <c r="E50" s="62" t="str">
        <f>CHOOSE(C51,AA26,AC26,AE26,AG26)</f>
        <v>--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2">
      <c r="B51" s="20">
        <f>CHOOSE(C51,B45,B46,B47,B48)</f>
        <v>6</v>
      </c>
      <c r="C51" s="69">
        <v>1</v>
      </c>
      <c r="D51" s="68" t="str">
        <f>CHOOSE(C51,Z27,AB27,AD27,AF27)</f>
        <v>1 to 3
years</v>
      </c>
      <c r="E51" s="62" t="str">
        <f>CHOOSE(C51,AA27,AC27,AE27,AG27)</f>
        <v>--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2">
      <c r="B52" s="20"/>
      <c r="C52" s="69" t="str">
        <f>CHOOSE(C50,C42,C43,C44)</f>
        <v>Age Group</v>
      </c>
      <c r="D52" s="68" t="str">
        <f>CHOOSE(C51,Z28,AB28,AD28,AF28)</f>
        <v>4 to 5
years</v>
      </c>
      <c r="E52" s="62" t="str">
        <f>CHOOSE(C51,AA28,AC28,AE28,AG28)</f>
        <v>--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2">
      <c r="B53" s="20"/>
      <c r="C53" s="69" t="str">
        <f>CHOOSE(C51,C45,C46,C47,C48)</f>
        <v>Agency Tenure</v>
      </c>
      <c r="D53" s="68" t="str">
        <f>CHOOSE(C51,Z29,AB29,AD29,AF29)</f>
        <v>6 to 10
years</v>
      </c>
      <c r="E53" s="62" t="str">
        <f>CHOOSE(C51,AA29,AC29,AE29,AG29)</f>
        <v>--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2">
      <c r="B54" s="20"/>
      <c r="C54" s="69"/>
      <c r="D54" s="68" t="str">
        <f>CHOOSE(C51,Z30,AB30,AD30,AF30)</f>
        <v>11 to 20
years</v>
      </c>
      <c r="E54" s="62" t="str">
        <f>CHOOSE(C51,AA30,AC30,AE30,AG30)</f>
        <v>--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2">
      <c r="B55" s="20"/>
      <c r="C55" s="69"/>
      <c r="D55" s="68" t="str">
        <f>CHOOSE(C51,Z31,AB31,AD31,AF31)</f>
        <v>More than 20
years</v>
      </c>
      <c r="E55" s="62" t="str">
        <f>CHOOSE(C51,AA31,AC31,AE31,AG31)</f>
        <v>--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2">
      <c r="B56" s="20"/>
      <c r="C56" s="68"/>
      <c r="D56" s="68">
        <f>CHOOSE(C51,Z32,AB32,AD32,AF32)</f>
        <v>0</v>
      </c>
      <c r="E56" s="62">
        <f>CHOOSE(C51,AA32,AC32,AE32,AG32)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5" x14ac:dyDescent="0.25">
      <c r="B57" s="20"/>
      <c r="C57" s="68" t="s">
        <v>77</v>
      </c>
      <c r="D57" s="68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2">
      <c r="B58" s="20"/>
      <c r="C58" s="68" t="s">
        <v>78</v>
      </c>
      <c r="D58" s="68"/>
      <c r="E58" s="68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2">
      <c r="B59" s="20"/>
      <c r="C59" s="69" t="s">
        <v>93</v>
      </c>
      <c r="D59" s="68"/>
      <c r="E59" s="68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2">
      <c r="B60" s="20"/>
      <c r="C60" s="69" t="s">
        <v>117</v>
      </c>
      <c r="D60" s="68"/>
      <c r="E60" s="68"/>
    </row>
    <row r="61" spans="2:53" x14ac:dyDescent="0.2">
      <c r="B61" s="20"/>
      <c r="C61" s="68" t="s">
        <v>118</v>
      </c>
      <c r="D61" s="68"/>
      <c r="E61" s="68"/>
    </row>
    <row r="62" spans="2:53" x14ac:dyDescent="0.2">
      <c r="B62" s="20"/>
      <c r="C62" s="68" t="s">
        <v>94</v>
      </c>
      <c r="D62" s="68"/>
      <c r="E62" s="68"/>
    </row>
    <row r="63" spans="2:53" x14ac:dyDescent="0.2">
      <c r="B63" s="20"/>
      <c r="C63" s="68" t="s">
        <v>95</v>
      </c>
      <c r="D63" s="70"/>
      <c r="E63" s="70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72" customWidth="1"/>
    <col min="2" max="2" width="1.7109375" style="72" customWidth="1"/>
    <col min="3" max="3" width="3" style="72" customWidth="1"/>
    <col min="4" max="4" width="8.85546875" style="72"/>
    <col min="5" max="5" width="11.140625" style="72" customWidth="1"/>
    <col min="6" max="6" width="11.42578125" style="72" customWidth="1"/>
    <col min="7" max="7" width="12" style="72" customWidth="1"/>
    <col min="8" max="8" width="7.85546875" style="72" customWidth="1"/>
    <col min="9" max="9" width="9.140625" style="72" customWidth="1"/>
    <col min="10" max="10" width="16.42578125" style="72" customWidth="1"/>
    <col min="11" max="11" width="9.42578125" style="72" customWidth="1"/>
    <col min="12" max="12" width="12" style="72" customWidth="1"/>
    <col min="13" max="13" width="7.85546875" style="72" customWidth="1"/>
    <col min="14" max="16" width="8.85546875" style="72"/>
    <col min="17" max="17" width="10.28515625" style="72" customWidth="1"/>
    <col min="18" max="19" width="2.7109375" style="72" customWidth="1"/>
    <col min="20" max="37" width="2.7109375" style="78" customWidth="1"/>
    <col min="38" max="38" width="2.7109375" style="73" customWidth="1"/>
    <col min="39" max="39" width="2.7109375" style="74" customWidth="1"/>
    <col min="40" max="56" width="2.7109375" style="73" customWidth="1"/>
    <col min="57" max="62" width="2.7109375" style="98" customWidth="1"/>
    <col min="63" max="76" width="2.7109375" style="72" customWidth="1"/>
    <col min="77" max="16384" width="8.85546875" style="72"/>
  </cols>
  <sheetData>
    <row r="1" spans="2:53" ht="15.75" customHeight="1" thickBot="1" x14ac:dyDescent="0.25">
      <c r="S1" s="20"/>
      <c r="U1" s="73"/>
      <c r="V1" s="73"/>
      <c r="AC1" s="73"/>
      <c r="AD1" s="73"/>
      <c r="AE1" s="73"/>
      <c r="AF1" s="73"/>
      <c r="AG1" s="73"/>
      <c r="AH1" s="73"/>
      <c r="AI1" s="73"/>
      <c r="AJ1" s="74"/>
      <c r="AK1" s="74"/>
      <c r="AL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2:53" ht="15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20"/>
      <c r="T2" s="20" t="s">
        <v>176</v>
      </c>
      <c r="U2" s="20" t="s">
        <v>211</v>
      </c>
      <c r="V2" s="20" t="s">
        <v>212</v>
      </c>
      <c r="W2" s="18" t="s">
        <v>213</v>
      </c>
      <c r="X2" s="18" t="s">
        <v>214</v>
      </c>
      <c r="Y2" s="18" t="s">
        <v>215</v>
      </c>
      <c r="Z2" s="18" t="s">
        <v>216</v>
      </c>
      <c r="AA2" s="104"/>
      <c r="AB2" s="104"/>
      <c r="AC2" s="104"/>
      <c r="AD2" s="104"/>
      <c r="AE2" s="104"/>
      <c r="AF2" s="104"/>
      <c r="AG2" s="20"/>
      <c r="AH2" s="20"/>
      <c r="AI2" s="20"/>
      <c r="AJ2" s="19"/>
      <c r="AK2" s="74"/>
      <c r="AL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2:53" ht="25.5" customHeight="1" x14ac:dyDescent="0.35"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83"/>
      <c r="S3" s="20"/>
      <c r="T3" s="20" t="s">
        <v>188</v>
      </c>
      <c r="U3" s="105">
        <v>24</v>
      </c>
      <c r="V3" s="106">
        <v>42</v>
      </c>
      <c r="W3" s="106">
        <v>37</v>
      </c>
      <c r="X3" s="106">
        <v>30</v>
      </c>
      <c r="Y3" s="106">
        <v>43</v>
      </c>
      <c r="Z3" s="20">
        <v>25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3"/>
      <c r="AM3" s="73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2:53" ht="12.75" customHeight="1" x14ac:dyDescent="0.2">
      <c r="B4" s="7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3"/>
      <c r="S4" s="20"/>
      <c r="T4" s="8" t="s">
        <v>191</v>
      </c>
      <c r="U4" s="18" t="s">
        <v>217</v>
      </c>
      <c r="V4" s="18" t="s">
        <v>191</v>
      </c>
      <c r="W4" s="18" t="s">
        <v>218</v>
      </c>
      <c r="X4" s="18" t="s">
        <v>191</v>
      </c>
      <c r="Y4" s="18" t="s">
        <v>219</v>
      </c>
      <c r="Z4" s="18" t="s">
        <v>191</v>
      </c>
      <c r="AA4" s="18" t="s">
        <v>217</v>
      </c>
      <c r="AB4" s="18" t="s">
        <v>191</v>
      </c>
      <c r="AC4" s="18" t="s">
        <v>218</v>
      </c>
      <c r="AD4" s="18" t="s">
        <v>191</v>
      </c>
      <c r="AE4" s="18" t="s">
        <v>219</v>
      </c>
      <c r="AF4" s="18"/>
      <c r="AG4" s="18"/>
      <c r="AH4" s="18"/>
      <c r="AI4" s="18"/>
      <c r="AJ4" s="18"/>
      <c r="AK4" s="73"/>
      <c r="AM4" s="73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2:53" ht="12.75" customHeight="1" x14ac:dyDescent="0.2">
      <c r="B5" s="7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3"/>
      <c r="S5" s="20"/>
      <c r="T5" s="8">
        <v>33</v>
      </c>
      <c r="U5" s="107">
        <v>14</v>
      </c>
      <c r="V5" s="8">
        <v>42</v>
      </c>
      <c r="W5" s="107">
        <v>33</v>
      </c>
      <c r="X5" s="8">
        <v>9</v>
      </c>
      <c r="Y5" s="107">
        <v>32</v>
      </c>
      <c r="Z5" s="8">
        <v>39</v>
      </c>
      <c r="AA5" s="107">
        <v>-17</v>
      </c>
      <c r="AB5" s="8">
        <v>56</v>
      </c>
      <c r="AC5" s="107">
        <v>-30</v>
      </c>
      <c r="AD5" s="18">
        <v>53</v>
      </c>
      <c r="AE5" s="107">
        <v>-23</v>
      </c>
      <c r="AF5" s="18"/>
      <c r="AG5" s="18"/>
      <c r="AH5" s="18"/>
      <c r="AI5" s="18"/>
      <c r="AJ5" s="18"/>
      <c r="AK5" s="73"/>
      <c r="AM5" s="73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2:53" ht="12.75" customHeight="1" x14ac:dyDescent="0.2">
      <c r="B6" s="79"/>
      <c r="C6" s="81"/>
      <c r="D6" s="81"/>
      <c r="E6" s="81"/>
      <c r="F6" s="81"/>
      <c r="G6" s="81"/>
      <c r="H6" s="81"/>
      <c r="I6" s="81"/>
      <c r="J6" s="84"/>
      <c r="K6" s="81"/>
      <c r="L6" s="81"/>
      <c r="M6" s="81"/>
      <c r="N6" s="81"/>
      <c r="O6" s="81"/>
      <c r="P6" s="81"/>
      <c r="Q6" s="81"/>
      <c r="R6" s="83"/>
      <c r="S6" s="20"/>
      <c r="T6" s="8">
        <v>36</v>
      </c>
      <c r="U6" s="107">
        <v>12</v>
      </c>
      <c r="V6" s="8">
        <v>44</v>
      </c>
      <c r="W6" s="107">
        <v>16</v>
      </c>
      <c r="X6" s="8">
        <v>50</v>
      </c>
      <c r="Y6" s="107">
        <v>29</v>
      </c>
      <c r="Z6" s="8">
        <v>2</v>
      </c>
      <c r="AA6" s="107">
        <v>-15</v>
      </c>
      <c r="AB6" s="8">
        <v>53</v>
      </c>
      <c r="AC6" s="107">
        <v>-30</v>
      </c>
      <c r="AD6" s="18">
        <v>39</v>
      </c>
      <c r="AE6" s="107">
        <v>-21</v>
      </c>
      <c r="AF6" s="18"/>
      <c r="AG6" s="18"/>
      <c r="AH6" s="18"/>
      <c r="AI6" s="18"/>
      <c r="AJ6" s="18"/>
      <c r="AK6" s="73"/>
      <c r="AM6" s="73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7" spans="2:53" ht="18.75" customHeight="1" x14ac:dyDescent="0.2">
      <c r="B7" s="79"/>
      <c r="C7" s="81"/>
      <c r="D7" s="85"/>
      <c r="E7" s="85"/>
      <c r="F7" s="86"/>
      <c r="G7" s="86"/>
      <c r="H7" s="147"/>
      <c r="I7" s="147"/>
      <c r="J7" s="81"/>
      <c r="K7" s="81"/>
      <c r="L7" s="81"/>
      <c r="M7" s="81"/>
      <c r="N7" s="81"/>
      <c r="O7" s="81"/>
      <c r="P7" s="81"/>
      <c r="Q7" s="81"/>
      <c r="R7" s="83"/>
      <c r="S7" s="20"/>
      <c r="T7" s="8">
        <v>23</v>
      </c>
      <c r="U7" s="107">
        <v>11</v>
      </c>
      <c r="V7" s="8">
        <v>9</v>
      </c>
      <c r="W7" s="107">
        <v>16</v>
      </c>
      <c r="X7" s="8">
        <v>36</v>
      </c>
      <c r="Y7" s="107">
        <v>24</v>
      </c>
      <c r="Z7" s="8">
        <v>30</v>
      </c>
      <c r="AA7" s="107">
        <v>-11</v>
      </c>
      <c r="AB7" s="8">
        <v>66</v>
      </c>
      <c r="AC7" s="107">
        <v>-29</v>
      </c>
      <c r="AD7" s="18">
        <v>56</v>
      </c>
      <c r="AE7" s="107">
        <v>-16</v>
      </c>
      <c r="AF7" s="18"/>
      <c r="AG7" s="18"/>
      <c r="AH7" s="18"/>
      <c r="AI7" s="18"/>
      <c r="AJ7" s="18"/>
      <c r="AK7" s="73"/>
      <c r="AM7" s="73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8" spans="2:53" ht="16.5" customHeight="1" x14ac:dyDescent="0.25">
      <c r="B8" s="79"/>
      <c r="C8" s="81"/>
      <c r="D8" s="1"/>
      <c r="E8" s="71"/>
      <c r="F8" s="6"/>
      <c r="G8" s="2"/>
      <c r="H8" s="145"/>
      <c r="I8" s="145"/>
      <c r="J8" s="81"/>
      <c r="K8" s="81"/>
      <c r="L8" s="81"/>
      <c r="M8" s="81"/>
      <c r="N8" s="81"/>
      <c r="O8" s="81"/>
      <c r="P8" s="81"/>
      <c r="Q8" s="81"/>
      <c r="R8" s="83"/>
      <c r="S8" s="20"/>
      <c r="T8" s="8">
        <v>17</v>
      </c>
      <c r="U8" s="107">
        <v>11</v>
      </c>
      <c r="V8" s="8">
        <v>10</v>
      </c>
      <c r="W8" s="107">
        <v>16</v>
      </c>
      <c r="X8" s="8">
        <v>33</v>
      </c>
      <c r="Y8" s="107">
        <v>22</v>
      </c>
      <c r="Z8" s="8">
        <v>16</v>
      </c>
      <c r="AA8" s="107">
        <v>-11</v>
      </c>
      <c r="AB8" s="8">
        <v>57</v>
      </c>
      <c r="AC8" s="107">
        <v>-26</v>
      </c>
      <c r="AD8" s="18">
        <v>66</v>
      </c>
      <c r="AE8" s="107">
        <v>-16</v>
      </c>
      <c r="AF8" s="107"/>
      <c r="AG8" s="18"/>
      <c r="AH8" s="107"/>
      <c r="AI8" s="18"/>
      <c r="AJ8" s="18"/>
      <c r="AK8" s="73"/>
      <c r="AM8" s="73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2:53" ht="16.5" customHeight="1" x14ac:dyDescent="0.25">
      <c r="B9" s="79"/>
      <c r="C9" s="81"/>
      <c r="D9" s="1"/>
      <c r="E9" s="71"/>
      <c r="F9" s="5"/>
      <c r="G9" s="2"/>
      <c r="H9" s="145"/>
      <c r="I9" s="145"/>
      <c r="J9" s="81"/>
      <c r="K9" s="81"/>
      <c r="L9" s="81"/>
      <c r="M9" s="81"/>
      <c r="N9" s="81"/>
      <c r="O9" s="81"/>
      <c r="P9" s="81"/>
      <c r="Q9" s="81"/>
      <c r="R9" s="83"/>
      <c r="S9" s="20"/>
      <c r="T9" s="8">
        <v>54</v>
      </c>
      <c r="U9" s="107">
        <v>8</v>
      </c>
      <c r="V9" s="8">
        <v>23</v>
      </c>
      <c r="W9" s="107">
        <v>15</v>
      </c>
      <c r="X9" s="8">
        <v>44</v>
      </c>
      <c r="Y9" s="107">
        <v>19</v>
      </c>
      <c r="Z9" s="8">
        <v>64</v>
      </c>
      <c r="AA9" s="107">
        <v>-11</v>
      </c>
      <c r="AB9" s="8">
        <v>39</v>
      </c>
      <c r="AC9" s="107">
        <v>-25</v>
      </c>
      <c r="AD9" s="18">
        <v>41</v>
      </c>
      <c r="AE9" s="107">
        <v>-14</v>
      </c>
      <c r="AF9" s="18"/>
      <c r="AG9" s="18"/>
      <c r="AH9" s="18"/>
      <c r="AI9" s="18"/>
      <c r="AJ9" s="18"/>
      <c r="AK9" s="108"/>
      <c r="AL9" s="108"/>
      <c r="AM9" s="108"/>
      <c r="AN9" s="108"/>
      <c r="AR9" s="74"/>
      <c r="AS9" s="74"/>
      <c r="AT9" s="74"/>
      <c r="AU9" s="74"/>
      <c r="AV9" s="74"/>
      <c r="AW9" s="74"/>
      <c r="AX9" s="74"/>
      <c r="AY9" s="74"/>
      <c r="AZ9" s="74"/>
      <c r="BA9" s="74"/>
    </row>
    <row r="10" spans="2:53" ht="16.5" customHeight="1" x14ac:dyDescent="0.25">
      <c r="B10" s="79"/>
      <c r="C10" s="81"/>
      <c r="D10" s="71"/>
      <c r="E10" s="71"/>
      <c r="F10" s="5"/>
      <c r="G10" s="2"/>
      <c r="H10" s="145"/>
      <c r="I10" s="145"/>
      <c r="J10" s="81"/>
      <c r="K10" s="81"/>
      <c r="L10" s="81"/>
      <c r="M10" s="87"/>
      <c r="N10" s="81"/>
      <c r="O10" s="81"/>
      <c r="P10" s="81"/>
      <c r="Q10" s="81"/>
      <c r="R10" s="83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8"/>
      <c r="AL10" s="108"/>
      <c r="AM10" s="108"/>
      <c r="AN10" s="108"/>
      <c r="AR10" s="74"/>
      <c r="AS10" s="74"/>
      <c r="AT10" s="74"/>
      <c r="AU10" s="74"/>
      <c r="AV10" s="74"/>
      <c r="AW10" s="74"/>
      <c r="AX10" s="74"/>
      <c r="AY10" s="74"/>
      <c r="AZ10" s="74"/>
      <c r="BA10" s="74"/>
    </row>
    <row r="11" spans="2:53" ht="16.5" customHeight="1" x14ac:dyDescent="0.25">
      <c r="B11" s="79"/>
      <c r="C11" s="81"/>
      <c r="D11" s="71"/>
      <c r="E11" s="71"/>
      <c r="F11" s="5"/>
      <c r="G11" s="2"/>
      <c r="H11" s="145"/>
      <c r="I11" s="145"/>
      <c r="J11" s="81"/>
      <c r="K11" s="81"/>
      <c r="L11" s="81"/>
      <c r="M11" s="81"/>
      <c r="N11" s="81"/>
      <c r="O11" s="81"/>
      <c r="P11" s="81"/>
      <c r="Q11" s="81"/>
      <c r="R11" s="83"/>
      <c r="S11" s="20"/>
      <c r="T11" s="8" t="s">
        <v>91</v>
      </c>
      <c r="U11" s="8">
        <v>1</v>
      </c>
      <c r="V11" s="8" t="str">
        <f>CHOOSE(U11, W33, W34,W35, W36, W37, W38)</f>
        <v>Largest Increases in Percent Positive since 2017</v>
      </c>
      <c r="W11" s="8">
        <f>CHOOSE(U11, T5,V5,X5,Z5,AB5,AD5)</f>
        <v>33</v>
      </c>
      <c r="X11" s="107">
        <f>CHOOSE(U11,U5,W5,Y5, AA5,AC5,AE5)</f>
        <v>14</v>
      </c>
      <c r="Y11" s="8">
        <f>CHOOSE(U11, T6,V6,X6,Z6,AB6,AD6)</f>
        <v>36</v>
      </c>
      <c r="Z11" s="107">
        <f>CHOOSE(U11, U6,W6,Y6,AA6,AC6,AE6)</f>
        <v>12</v>
      </c>
      <c r="AA11" s="8">
        <f>CHOOSE(U11, T7, V7, X7,Z7,AB7,AD7)</f>
        <v>23</v>
      </c>
      <c r="AB11" s="107">
        <f>CHOOSE(U11, U7,W7,Y7,AA7,AC7,AE7)</f>
        <v>11</v>
      </c>
      <c r="AC11" s="8">
        <f>CHOOSE(U11, T8,V8,X8,Z8,AB8,AD8)</f>
        <v>17</v>
      </c>
      <c r="AD11" s="107">
        <f>CHOOSE(U11, U8,W8,Y8,AA8,AC8,AE8)</f>
        <v>11</v>
      </c>
      <c r="AE11" s="8">
        <f>CHOOSE(U11, T9,V9,X9,Z9,AB9,AD9)</f>
        <v>54</v>
      </c>
      <c r="AF11" s="107">
        <f>CHOOSE(U11, U9,W9,Y9,AA9,AC9,AE9)</f>
        <v>8</v>
      </c>
      <c r="AG11" s="18"/>
      <c r="AH11" s="18"/>
      <c r="AI11" s="18"/>
      <c r="AJ11" s="18"/>
      <c r="AK11" s="108"/>
      <c r="AL11" s="108"/>
      <c r="AM11" s="108"/>
      <c r="AN11" s="108"/>
      <c r="AR11" s="74"/>
      <c r="AS11" s="74"/>
      <c r="AT11" s="74"/>
      <c r="AU11" s="74"/>
      <c r="AV11" s="74"/>
      <c r="AW11" s="74"/>
      <c r="AX11" s="74"/>
      <c r="AY11" s="74"/>
      <c r="AZ11" s="74"/>
      <c r="BA11" s="74"/>
    </row>
    <row r="12" spans="2:53" ht="16.5" customHeight="1" x14ac:dyDescent="0.25">
      <c r="B12" s="79"/>
      <c r="C12" s="81"/>
      <c r="D12" s="71"/>
      <c r="E12" s="71"/>
      <c r="F12" s="5"/>
      <c r="G12" s="2"/>
      <c r="H12" s="145"/>
      <c r="I12" s="145"/>
      <c r="J12" s="81"/>
      <c r="K12" s="81"/>
      <c r="L12" s="81"/>
      <c r="M12" s="81"/>
      <c r="N12" s="81"/>
      <c r="O12" s="81"/>
      <c r="P12" s="81"/>
      <c r="Q12" s="81"/>
      <c r="R12" s="83"/>
      <c r="S12" s="20"/>
      <c r="T12" s="8" t="s">
        <v>92</v>
      </c>
      <c r="U12" s="8">
        <v>4</v>
      </c>
      <c r="V12" s="8" t="str">
        <f>CHOOSE(U12, W33, W34, W35, W36, W37, W38)</f>
        <v>Largest Decreases in Percent Positive since 2017</v>
      </c>
      <c r="W12" s="8">
        <f>CHOOSE(U12, T5,V5,X5,Z5,AB5,AD5)</f>
        <v>39</v>
      </c>
      <c r="X12" s="107">
        <f>CHOOSE(U12,U5,W5,Y5, AA5,AC5,AE5)</f>
        <v>-17</v>
      </c>
      <c r="Y12" s="8">
        <f>CHOOSE(U12, T6,V6,X6,Z6,AB6,AD6)</f>
        <v>2</v>
      </c>
      <c r="Z12" s="107">
        <f>CHOOSE(U12,U6,W6,Y6,AA6,AC6,AE6)</f>
        <v>-15</v>
      </c>
      <c r="AA12" s="8">
        <f>CHOOSE(U12, T7,V7,X7,Z7,AB7,AD7)</f>
        <v>30</v>
      </c>
      <c r="AB12" s="107">
        <f>CHOOSE(U12, U7,W7,Y7,AA7,AC7,AE7)</f>
        <v>-11</v>
      </c>
      <c r="AC12" s="8">
        <f>CHOOSE(U12,T8,V8,X8, Z8,AB8,AD8)</f>
        <v>16</v>
      </c>
      <c r="AD12" s="107">
        <f>CHOOSE(U12, U8,W8,Y8,AA8,AC8,AE8)</f>
        <v>-11</v>
      </c>
      <c r="AE12" s="8">
        <f>CHOOSE(U12, T9,V9,X9,Z9,AB9,AD9)</f>
        <v>64</v>
      </c>
      <c r="AF12" s="107">
        <f>CHOOSE(U12, U9,W9,Y9,AA9,AC9,AE9)</f>
        <v>-11</v>
      </c>
      <c r="AG12" s="20"/>
      <c r="AH12" s="20"/>
      <c r="AI12" s="18"/>
      <c r="AJ12" s="37"/>
      <c r="AK12" s="108"/>
      <c r="AL12" s="108"/>
      <c r="AM12" s="108"/>
      <c r="AN12" s="108"/>
      <c r="AR12" s="74"/>
      <c r="AS12" s="74"/>
      <c r="AT12" s="74"/>
      <c r="AU12" s="74"/>
      <c r="AV12" s="74"/>
      <c r="AW12" s="74"/>
      <c r="AX12" s="74"/>
      <c r="AY12" s="74"/>
      <c r="AZ12" s="74"/>
      <c r="BA12" s="74"/>
    </row>
    <row r="13" spans="2:53" ht="16.5" customHeight="1" x14ac:dyDescent="0.25">
      <c r="B13" s="79"/>
      <c r="C13" s="81"/>
      <c r="D13" s="141"/>
      <c r="E13" s="141"/>
      <c r="F13" s="3"/>
      <c r="G13" s="4"/>
      <c r="H13" s="142"/>
      <c r="I13" s="142"/>
      <c r="J13" s="81"/>
      <c r="K13" s="81"/>
      <c r="L13" s="81"/>
      <c r="M13" s="81"/>
      <c r="N13" s="81"/>
      <c r="O13" s="81"/>
      <c r="P13" s="81"/>
      <c r="Q13" s="81"/>
      <c r="R13" s="83"/>
      <c r="S13" s="20"/>
      <c r="T13" s="8"/>
      <c r="U13" s="36"/>
      <c r="V13" s="8" t="s">
        <v>91</v>
      </c>
      <c r="W13" s="36" t="str">
        <f>IF(W11=0,"",CONCATENATE("Q"&amp;W11))</f>
        <v>Q33</v>
      </c>
      <c r="X13" s="12" t="str">
        <f>IF(W11=0,IF(AND(U31&lt;5, U31&lt;&gt;0),"","No trending data available"),VLOOKUP(W11,B43:C126,2,FALSE))</f>
        <v>Pay raises depend on how well employees perform their jobs.</v>
      </c>
      <c r="Y13" s="36" t="str">
        <f>IF(Y11=0,"",CONCATENATE("Q"&amp;Y11))</f>
        <v>Q36</v>
      </c>
      <c r="Z13" s="12" t="str">
        <f>IF(Y11=0,IF(AND(U31&lt;5, U31&lt;&gt;0),"","No trending data available"),VLOOKUP(Y11,B43:C126,2,FALSE))</f>
        <v>My organization has prepared employees for potential security threats.</v>
      </c>
      <c r="AA13" s="36" t="str">
        <f>IF(AA11=0,"",CONCATENATE("Q"&amp;AA11))</f>
        <v>Q23</v>
      </c>
      <c r="AB13" s="12" t="str">
        <f>IF(AA11=0,IF(AND(U31&lt;5, U31&lt;&gt;0),"","No trending data available"),VLOOKUP(AA11,B43:C126,2,FALSE))</f>
        <v>In my work unit, steps are taken to deal with a poor performer who cannot or will not improve.</v>
      </c>
      <c r="AC13" s="36" t="str">
        <f>IF(AC11=0,"",CONCATENATE("Q"&amp;AC11))</f>
        <v>Q17</v>
      </c>
      <c r="AD13" s="12" t="str">
        <f>IF(AC11=0,IF(AND(U31&lt;5, U31&lt;&gt;0),"","No trending data available"),VLOOKUP(AC11,B43:C126,2,FALSE))</f>
        <v>I can disclose a suspected violation of any law, rule or regulation without fear of reprisal.</v>
      </c>
      <c r="AE13" s="36" t="str">
        <f>IF(AE11=0,"",CONCATENATE("Q"&amp;AE11))</f>
        <v>Q54</v>
      </c>
      <c r="AF13" s="12" t="str">
        <f>IF(AE11=0,IF(AND(U31&lt;5, U31&lt;&gt;0),"","No trending data available"),VLOOKUP(AE11,B43:C126,2,FALSE))</f>
        <v>My organization's senior leaders maintain high standards of honesty and integrity.</v>
      </c>
      <c r="AG13" s="20"/>
      <c r="AH13" s="20"/>
      <c r="AI13" s="18"/>
      <c r="AJ13" s="37"/>
      <c r="AK13" s="108"/>
      <c r="AL13" s="108"/>
      <c r="AM13" s="108"/>
      <c r="AN13" s="108"/>
      <c r="AR13" s="74"/>
      <c r="AS13" s="74"/>
      <c r="AT13" s="74"/>
      <c r="AU13" s="74"/>
      <c r="AV13" s="74"/>
      <c r="AW13" s="74"/>
      <c r="AX13" s="74"/>
      <c r="AY13" s="74"/>
      <c r="AZ13" s="74"/>
      <c r="BA13" s="74"/>
    </row>
    <row r="14" spans="2:53" ht="13.5" customHeight="1" x14ac:dyDescent="0.25">
      <c r="B14" s="79"/>
      <c r="C14" s="81"/>
      <c r="D14" s="88"/>
      <c r="E14" s="88"/>
      <c r="F14" s="88"/>
      <c r="G14" s="88"/>
      <c r="H14" s="88"/>
      <c r="I14" s="88"/>
      <c r="J14" s="81"/>
      <c r="K14" s="81"/>
      <c r="L14" s="89"/>
      <c r="M14" s="81"/>
      <c r="N14" s="81"/>
      <c r="O14" s="81"/>
      <c r="P14" s="81"/>
      <c r="Q14" s="81"/>
      <c r="R14" s="83"/>
      <c r="S14" s="20"/>
      <c r="T14" s="8"/>
      <c r="U14" s="36"/>
      <c r="V14" s="8" t="s">
        <v>92</v>
      </c>
      <c r="W14" s="36" t="str">
        <f>IF(W12=0,"",CONCATENATE("Q"&amp;W12))</f>
        <v>Q39</v>
      </c>
      <c r="X14" s="12" t="str">
        <f>IF(W12=0,IF(AND(U32&lt;5, U32&lt;&gt;0),"","No trending data available"),VLOOKUP(W12,B43:C126,2,FALSE))</f>
        <v>My agency is successful at accomplishing its mission.</v>
      </c>
      <c r="Y14" s="36" t="str">
        <f>IF(Y12=0,"",CONCATENATE("Q"&amp;Y12))</f>
        <v>Q2</v>
      </c>
      <c r="Z14" s="12" t="str">
        <f>IF(Y12=0,IF(AND(U32&lt;5, U32&lt;&gt;0),"","No trending data available"),VLOOKUP(Y12,B43:C126,2,FALSE))</f>
        <v>I have enough information to do my job well.</v>
      </c>
      <c r="AA14" s="36" t="str">
        <f>IF(AA12=0,"",CONCATENATE("Q"&amp;AA12))</f>
        <v>Q30</v>
      </c>
      <c r="AB14" s="12" t="str">
        <f>IF(AA12=0,IF(AND(U32&lt;5, U32&lt;&gt;0),"","No trending data available"),VLOOKUP(AA12,B43:C126,2,FALSE))</f>
        <v>Employees have a feeling of personal empowerment with respect to work processes.</v>
      </c>
      <c r="AC14" s="36" t="str">
        <f>IF(AC12=0,"",CONCATENATE("Q"&amp;AC12))</f>
        <v>Q16</v>
      </c>
      <c r="AD14" s="12" t="str">
        <f>IF(AC12=0,IF(AND(U32&lt;5, U32&lt;&gt;0),"","No trending data available"),VLOOKUP(AC12,B43:C126,2,FALSE))</f>
        <v>I am held accountable for achieving results.</v>
      </c>
      <c r="AE14" s="36" t="str">
        <f>IF(AE12=0,"",CONCATENATE("Q"&amp;AE12))</f>
        <v>Q64</v>
      </c>
      <c r="AF14" s="12" t="str">
        <f>IF(AE12=0,IF(AND(U32&lt;5, U32&lt;&gt;0),"","No trending data available"),VLOOKUP(AE12,B43:C126,2,FALSE))</f>
        <v>How satisfied are you with the information you receive from management on what's going on in your organization?</v>
      </c>
      <c r="AG14" s="18"/>
      <c r="AH14" s="18"/>
      <c r="AI14" s="18"/>
      <c r="AJ14" s="40"/>
      <c r="AK14" s="109"/>
      <c r="AL14" s="109"/>
      <c r="AM14" s="109"/>
      <c r="AN14" s="109"/>
      <c r="AR14" s="74"/>
      <c r="AS14" s="74"/>
      <c r="AT14" s="74"/>
      <c r="AU14" s="74"/>
      <c r="AV14" s="74"/>
      <c r="AW14" s="74"/>
      <c r="AX14" s="74"/>
      <c r="AY14" s="74"/>
      <c r="AZ14" s="74"/>
      <c r="BA14" s="74"/>
    </row>
    <row r="15" spans="2:53" ht="12.75" customHeight="1" x14ac:dyDescent="0.2">
      <c r="B15" s="79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3"/>
      <c r="S15" s="20"/>
      <c r="T15" s="18"/>
      <c r="U15" s="63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3"/>
      <c r="AM15" s="73"/>
      <c r="AR15" s="74"/>
      <c r="AS15" s="74"/>
      <c r="AT15" s="74"/>
      <c r="AU15" s="74"/>
      <c r="AV15" s="74"/>
      <c r="AW15" s="74"/>
      <c r="AX15" s="74"/>
      <c r="AY15" s="74"/>
      <c r="AZ15" s="74"/>
      <c r="BA15" s="74"/>
    </row>
    <row r="16" spans="2:53" ht="13.5" customHeight="1" x14ac:dyDescent="0.2">
      <c r="B16" s="79"/>
      <c r="C16" s="81"/>
      <c r="D16" s="148">
        <f>U31</f>
        <v>24</v>
      </c>
      <c r="E16" s="90"/>
      <c r="F16" s="91"/>
      <c r="G16" s="91"/>
      <c r="H16" s="81"/>
      <c r="I16" s="90"/>
      <c r="J16" s="90"/>
      <c r="K16" s="91"/>
      <c r="L16" s="91"/>
      <c r="M16" s="81"/>
      <c r="N16" s="81"/>
      <c r="O16" s="81"/>
      <c r="P16" s="81"/>
      <c r="Q16" s="81"/>
      <c r="R16" s="83"/>
      <c r="S16" s="20"/>
      <c r="T16" s="18"/>
      <c r="U16" s="63"/>
      <c r="V16" s="62" t="s">
        <v>91</v>
      </c>
      <c r="W16" s="61">
        <f>IF(W11=0, "",IF(VLOOKUP(W11, B43:G126, 3,FALSE) &lt;&gt; "", VLOOKUP(W11, B43:G126, 3,FALSE),  "--"))</f>
        <v>0.16</v>
      </c>
      <c r="X16" s="61">
        <f>IF(W11=0, "",IF(VLOOKUP(W11, B43:G126, 4,FALSE) &lt;&gt; "", VLOOKUP(W11, B43:G126, 4,FALSE),  "--"))</f>
        <v>0.25</v>
      </c>
      <c r="Y16" s="61">
        <f>IF(W11=0, "",IF(VLOOKUP(W11, B43:G126, 5,FALSE) &lt;&gt; "", VLOOKUP(W11, B43:G126, 5,FALSE),  "--"))</f>
        <v>0.24</v>
      </c>
      <c r="Z16" s="61">
        <f>IF(W11=0, "",IF(VLOOKUP(W11, B43:G126,6,FALSE) &lt;&gt; "", VLOOKUP(W11, B43:G126, 6,FALSE),  "--"))</f>
        <v>0.38</v>
      </c>
      <c r="AA16" s="110">
        <f>IF(OR(U11 = 3, U11=6),"", W16)</f>
        <v>0.16</v>
      </c>
      <c r="AB16" s="110">
        <f>IF(OR(U11 = 2, U11=5),"", X16)</f>
        <v>0.25</v>
      </c>
      <c r="AC16" s="110" t="str">
        <f>IF(OR(U11 = 1, U11=4),"", Y16)</f>
        <v/>
      </c>
      <c r="AD16" s="110"/>
      <c r="AE16" s="111" t="str">
        <f>IF(OR(U11 = 3, U11=6),W16, "")</f>
        <v/>
      </c>
      <c r="AF16" s="111" t="str">
        <f>IF(OR(U11 = 2, U11=5),X16, "")</f>
        <v/>
      </c>
      <c r="AG16" s="111">
        <f>IF(OR(U11 = 1, U11=4),Y16, "")</f>
        <v>0.24</v>
      </c>
      <c r="AH16" s="111"/>
      <c r="AI16" s="111" t="str">
        <f t="shared" ref="AI16:AJ16" si="0">IF(Y11=1,AA16, "")</f>
        <v/>
      </c>
      <c r="AJ16" s="111" t="str">
        <f t="shared" si="0"/>
        <v/>
      </c>
      <c r="AK16" s="112"/>
      <c r="AL16" s="112"/>
      <c r="AM16" s="73"/>
      <c r="AR16" s="74"/>
      <c r="AS16" s="74"/>
      <c r="AT16" s="74"/>
      <c r="AU16" s="74"/>
      <c r="AV16" s="74"/>
      <c r="AW16" s="74"/>
      <c r="AX16" s="74"/>
      <c r="AY16" s="74"/>
      <c r="AZ16" s="74"/>
      <c r="BA16" s="74"/>
    </row>
    <row r="17" spans="2:53" ht="12.75" customHeight="1" x14ac:dyDescent="0.25">
      <c r="B17" s="79"/>
      <c r="C17" s="81"/>
      <c r="D17" s="149"/>
      <c r="E17" s="92"/>
      <c r="F17" s="93"/>
      <c r="G17" s="94"/>
      <c r="H17" s="81"/>
      <c r="I17" s="92"/>
      <c r="J17" s="92"/>
      <c r="K17" s="93"/>
      <c r="L17" s="94"/>
      <c r="M17" s="81"/>
      <c r="N17" s="81"/>
      <c r="O17" s="81"/>
      <c r="P17" s="81"/>
      <c r="Q17" s="81"/>
      <c r="R17" s="83"/>
      <c r="S17" s="20"/>
      <c r="T17" s="20"/>
      <c r="U17" s="63"/>
      <c r="V17" s="18"/>
      <c r="W17" s="61">
        <f>IF(Y11=0, "",IF(VLOOKUP(Y11, B43:G126, 3,FALSE) &lt;&gt; "", VLOOKUP(Y11, B43:G126, 3,FALSE),  "--"))</f>
        <v>0.53</v>
      </c>
      <c r="X17" s="61">
        <f>IF(Y11=0, "",IF(VLOOKUP(Y11, B43:G126, 4,FALSE) &lt;&gt;"", VLOOKUP(Y11, B43:G126, 4,FALSE),  "--"))</f>
        <v>0.8</v>
      </c>
      <c r="Y17" s="61">
        <f>IF(Y11=0, "",IF(VLOOKUP(Y11, B43:G126, 5,FALSE) &lt;&gt; "", VLOOKUP(Y11, B43:G126,5,FALSE),  "--"))</f>
        <v>0.65</v>
      </c>
      <c r="Z17" s="61">
        <f>IF(Y11=0, "",IF(VLOOKUP(Y11, B43:G126, 6,FALSE) &lt;&gt; "", VLOOKUP(Y11, B43:G126, 6,FALSE),  "--"))</f>
        <v>0.77</v>
      </c>
      <c r="AA17" s="110">
        <f>IF(OR(U11 = 3, U11=6),"", W17)</f>
        <v>0.53</v>
      </c>
      <c r="AB17" s="110">
        <f>IF(OR(U11 = 2, U11=5),"", X17)</f>
        <v>0.8</v>
      </c>
      <c r="AC17" s="110" t="str">
        <f>IF(OR(U11 = 1, U11=4),"", Y17)</f>
        <v/>
      </c>
      <c r="AD17" s="62"/>
      <c r="AE17" s="111" t="str">
        <f>IF(OR(U11 = 3, U11=6),W17, "")</f>
        <v/>
      </c>
      <c r="AF17" s="111" t="str">
        <f>IF(OR(U11 = 2, U11=5),X17, "")</f>
        <v/>
      </c>
      <c r="AG17" s="111">
        <f>IF(OR(U11 = 1, U11=4),Y17, "")</f>
        <v>0.65</v>
      </c>
      <c r="AH17" s="113"/>
      <c r="AI17" s="113"/>
      <c r="AJ17" s="114"/>
      <c r="AK17" s="112"/>
      <c r="AL17" s="112"/>
      <c r="AM17" s="73"/>
      <c r="AR17" s="74"/>
      <c r="AS17" s="74"/>
      <c r="AT17" s="74"/>
      <c r="AU17" s="74"/>
      <c r="AV17" s="74"/>
      <c r="AW17" s="74"/>
      <c r="AX17" s="74"/>
      <c r="AY17" s="74"/>
      <c r="AZ17" s="74"/>
      <c r="BA17" s="74"/>
    </row>
    <row r="18" spans="2:53" ht="12.75" customHeight="1" x14ac:dyDescent="0.25">
      <c r="B18" s="79"/>
      <c r="C18" s="81"/>
      <c r="D18" s="149"/>
      <c r="E18" s="92"/>
      <c r="F18" s="93"/>
      <c r="G18" s="94"/>
      <c r="H18" s="81"/>
      <c r="I18" s="92"/>
      <c r="J18" s="92"/>
      <c r="K18" s="93"/>
      <c r="L18" s="94"/>
      <c r="M18" s="81"/>
      <c r="N18" s="81"/>
      <c r="O18" s="81"/>
      <c r="P18" s="81"/>
      <c r="Q18" s="81"/>
      <c r="R18" s="83"/>
      <c r="S18" s="20"/>
      <c r="T18" s="20"/>
      <c r="U18" s="20"/>
      <c r="V18" s="18"/>
      <c r="W18" s="61">
        <f>IF(AA11=0, "",IF(VLOOKUP(AA11, B43:G126, 3,FALSE) &lt;&gt; "", VLOOKUP(AA11, B43:G126, 3,FALSE),  "--"))</f>
        <v>0.25</v>
      </c>
      <c r="X18" s="61">
        <f>IF(AA11=0, "",IF(VLOOKUP(AA11, B43:G126,4,FALSE) &lt;&gt; "", VLOOKUP(AA11, B43:G126, 4,FALSE),  "--"))</f>
        <v>0.28999999999999998</v>
      </c>
      <c r="Y18" s="61">
        <f>IF(AA11=0, "",IF(VLOOKUP(AA11, B43:G126, 5,FALSE) &lt;&gt; "", VLOOKUP(AA11, B43:G126, 5,FALSE),  "--"))</f>
        <v>0.33</v>
      </c>
      <c r="Z18" s="61">
        <f>IF(AA11=0, "",IF(VLOOKUP(AA11, B43:G126, 6,FALSE) &lt;&gt;"", VLOOKUP(AA11, B43:G126, 6,FALSE),  "--"))</f>
        <v>0.44</v>
      </c>
      <c r="AA18" s="110">
        <f>IF(OR(U11 = 3, U11=6),"", W18)</f>
        <v>0.25</v>
      </c>
      <c r="AB18" s="110">
        <f>IF(OR(U11 = 2, U11=5),"", X18)</f>
        <v>0.28999999999999998</v>
      </c>
      <c r="AC18" s="110" t="str">
        <f>IF(OR(U11 = 1, U11=4),"", Y18)</f>
        <v/>
      </c>
      <c r="AD18" s="37"/>
      <c r="AE18" s="111" t="str">
        <f>IF(OR(U11 = 3, U11=6),W18, "")</f>
        <v/>
      </c>
      <c r="AF18" s="111" t="str">
        <f>IF(OR(U11 = 2, U11=5),X18, "")</f>
        <v/>
      </c>
      <c r="AG18" s="111">
        <f>IF(OR(U11 = 1, U11=4),Y18, "")</f>
        <v>0.33</v>
      </c>
      <c r="AH18" s="113"/>
      <c r="AI18" s="114"/>
      <c r="AJ18" s="114"/>
      <c r="AK18" s="112"/>
      <c r="AL18" s="112"/>
      <c r="AM18" s="73"/>
      <c r="AR18" s="74"/>
      <c r="AS18" s="74"/>
      <c r="AT18" s="74"/>
      <c r="AU18" s="74"/>
      <c r="AV18" s="74"/>
      <c r="AW18" s="74"/>
      <c r="AX18" s="74"/>
      <c r="AY18" s="74"/>
      <c r="AZ18" s="74"/>
      <c r="BA18" s="74"/>
    </row>
    <row r="19" spans="2:53" ht="12.75" customHeight="1" x14ac:dyDescent="0.25">
      <c r="B19" s="79"/>
      <c r="C19" s="81"/>
      <c r="D19" s="150"/>
      <c r="E19" s="92"/>
      <c r="F19" s="93"/>
      <c r="G19" s="94"/>
      <c r="H19" s="81"/>
      <c r="I19" s="92"/>
      <c r="J19" s="92"/>
      <c r="K19" s="93"/>
      <c r="L19" s="94"/>
      <c r="M19" s="81"/>
      <c r="N19" s="81"/>
      <c r="O19" s="81"/>
      <c r="P19" s="81"/>
      <c r="Q19" s="81"/>
      <c r="R19" s="83"/>
      <c r="S19" s="20"/>
      <c r="T19" s="20"/>
      <c r="U19" s="20"/>
      <c r="V19" s="18"/>
      <c r="W19" s="61">
        <f>IF(AC11=0, "",IF(VLOOKUP(AC11, B43:G126, 3,FALSE) &lt;&gt; "", VLOOKUP(AC11, B43:G126, 3,FALSE),  "--"))</f>
        <v>0.6</v>
      </c>
      <c r="X19" s="61">
        <f>IF(AC11=0, "",IF(VLOOKUP(AC11, B43:G126, 4,FALSE) &lt;&gt; "", VLOOKUP(AC11, B43:G126,4,FALSE),  "--"))</f>
        <v>0.62</v>
      </c>
      <c r="Y19" s="61">
        <f>IF(AC11=0, "",IF(VLOOKUP(AC11, B43:G126, 5,FALSE) &lt;&gt; "", VLOOKUP(AC11, B43:G126,5,FALSE),  "--"))</f>
        <v>0.59</v>
      </c>
      <c r="Z19" s="61">
        <f>IF(AC11=0, "",IF(VLOOKUP(AC11, B43:G126, 6,FALSE) &lt;&gt; "", VLOOKUP(AC11, B43:G126,6,FALSE),  "--"))</f>
        <v>0.7</v>
      </c>
      <c r="AA19" s="110">
        <f>IF(OR(U11 = 3, U11=6),"", W19)</f>
        <v>0.6</v>
      </c>
      <c r="AB19" s="110">
        <f>IF(OR(U11 = 2, U11=5),"", X19)</f>
        <v>0.62</v>
      </c>
      <c r="AC19" s="110" t="str">
        <f>IF(OR(U11 = 1, U11=4),"", Y19)</f>
        <v/>
      </c>
      <c r="AD19" s="37"/>
      <c r="AE19" s="111" t="str">
        <f>IF(OR(U11 = 3, U11=6),W19, "")</f>
        <v/>
      </c>
      <c r="AF19" s="111" t="str">
        <f>IF(OR(U11 = 2, U11=5),X19, "")</f>
        <v/>
      </c>
      <c r="AG19" s="111">
        <f>IF(OR(U11 = 1, U11=4),Y19, "")</f>
        <v>0.59</v>
      </c>
      <c r="AH19" s="114"/>
      <c r="AI19" s="114"/>
      <c r="AJ19" s="114"/>
      <c r="AK19" s="112"/>
      <c r="AL19" s="112"/>
      <c r="AM19" s="73"/>
      <c r="AR19" s="74"/>
      <c r="AS19" s="74"/>
      <c r="AT19" s="74"/>
      <c r="AU19" s="74"/>
      <c r="AV19" s="74"/>
      <c r="AW19" s="74"/>
      <c r="AX19" s="74"/>
      <c r="AY19" s="74"/>
      <c r="AZ19" s="74"/>
      <c r="BA19" s="74"/>
    </row>
    <row r="20" spans="2:53" ht="12.75" customHeight="1" x14ac:dyDescent="0.25">
      <c r="B20" s="79"/>
      <c r="C20" s="81"/>
      <c r="D20" s="92"/>
      <c r="E20" s="92"/>
      <c r="F20" s="93"/>
      <c r="G20" s="94"/>
      <c r="H20" s="81"/>
      <c r="I20" s="92"/>
      <c r="J20" s="92"/>
      <c r="K20" s="93"/>
      <c r="L20" s="94"/>
      <c r="M20" s="81"/>
      <c r="N20" s="81"/>
      <c r="O20" s="81"/>
      <c r="P20" s="81"/>
      <c r="Q20" s="81"/>
      <c r="R20" s="83"/>
      <c r="S20" s="20"/>
      <c r="T20" s="18"/>
      <c r="U20" s="20"/>
      <c r="V20" s="18"/>
      <c r="W20" s="61">
        <f>IF(AE11=0, "",IF(VLOOKUP(AE11, B43:G126, 3,FALSE) &lt;&gt; "", VLOOKUP(AE11, B43:G126, 3,FALSE),  "--"))</f>
        <v>0.67</v>
      </c>
      <c r="X20" s="61">
        <f>IF(AE11=0, "",IF(VLOOKUP(AE11, B43:G126, 4,FALSE) &lt;&gt;"", VLOOKUP(AE11, B43:G126, 4,FALSE),  "--"))</f>
        <v>0.72</v>
      </c>
      <c r="Y20" s="61">
        <f>IF(AE11=0, "",IF(VLOOKUP(AE11, B43:G126,5,FALSE) &lt;&gt; "", VLOOKUP(AE11, B43:G126,5,FALSE),  "--"))</f>
        <v>0.46</v>
      </c>
      <c r="Z20" s="61">
        <f>IF(AE11=0, "",IF(VLOOKUP(AE11, B43:G126, 6,FALSE) &lt;&gt; "", VLOOKUP(AE11, B43:G126, 6,FALSE),  "--"))</f>
        <v>0.54</v>
      </c>
      <c r="AA20" s="110">
        <f>IF(OR(U11 = 3, U11=6),"", W20)</f>
        <v>0.67</v>
      </c>
      <c r="AB20" s="110">
        <f>IF(OR(U11 = 2, U11=5),"", X20)</f>
        <v>0.72</v>
      </c>
      <c r="AC20" s="110" t="str">
        <f>IF(OR(U11 = 1, U11=4),"", Y20)</f>
        <v/>
      </c>
      <c r="AD20" s="20"/>
      <c r="AE20" s="111" t="str">
        <f>IF(OR(U11 = 3, U11=6),W20, "")</f>
        <v/>
      </c>
      <c r="AF20" s="111" t="str">
        <f>IF(OR(U11 = 2, U11=5),X20, "")</f>
        <v/>
      </c>
      <c r="AG20" s="111">
        <f>IF(OR(U11 = 1, U11=4),Y20, "")</f>
        <v>0.46</v>
      </c>
      <c r="AH20" s="114"/>
      <c r="AI20" s="114"/>
      <c r="AJ20" s="114"/>
      <c r="AK20" s="112"/>
      <c r="AL20" s="112"/>
      <c r="AM20" s="73"/>
      <c r="AR20" s="74"/>
      <c r="AS20" s="74"/>
      <c r="AT20" s="74"/>
      <c r="AU20" s="74"/>
      <c r="AV20" s="74"/>
      <c r="AW20" s="74"/>
      <c r="AX20" s="74"/>
      <c r="AY20" s="74"/>
      <c r="AZ20" s="74"/>
      <c r="BA20" s="74"/>
    </row>
    <row r="21" spans="2:53" ht="12.75" customHeight="1" x14ac:dyDescent="0.25">
      <c r="B21" s="79"/>
      <c r="C21" s="81"/>
      <c r="D21" s="92"/>
      <c r="E21" s="92"/>
      <c r="F21" s="93"/>
      <c r="G21" s="94"/>
      <c r="H21" s="81"/>
      <c r="I21" s="92"/>
      <c r="J21" s="92"/>
      <c r="K21" s="93"/>
      <c r="L21" s="94"/>
      <c r="M21" s="81"/>
      <c r="N21" s="81"/>
      <c r="O21" s="81"/>
      <c r="P21" s="81"/>
      <c r="Q21" s="81"/>
      <c r="R21" s="83"/>
      <c r="S21" s="20"/>
      <c r="T21" s="18"/>
      <c r="U21" s="20"/>
      <c r="V21" s="18" t="s">
        <v>92</v>
      </c>
      <c r="W21" s="61">
        <f>IF(W12=0, "",IF(VLOOKUP(W12, B43:G126, 3,FALSE) &lt;&gt; "", VLOOKUP(W12, B43:G126, 3,FALSE),  "--"))</f>
        <v>0.88</v>
      </c>
      <c r="X21" s="61">
        <f>IF(W12=0, "",IF(VLOOKUP(W12, B43:G126, 4,FALSE) &lt;&gt; "", VLOOKUP(W12, B43:G126, 4,FALSE),  "--"))</f>
        <v>0.92</v>
      </c>
      <c r="Y21" s="61">
        <f>IF(W12=0, "",IF(VLOOKUP(W12, B43:G126, 5,FALSE) &lt;&gt; "", VLOOKUP(W12, B43:G126, 5,FALSE),  "--"))</f>
        <v>0.84</v>
      </c>
      <c r="Z21" s="61">
        <f>IF(W12=0, "",IF(VLOOKUP(W12, B43:G126, 6,FALSE) &lt;&gt; "", VLOOKUP(W12, B43:G126, 6,FALSE),  "--"))</f>
        <v>0.67</v>
      </c>
      <c r="AA21" s="110">
        <f>IF(OR(U12 = 3, U12=6),"", W21)</f>
        <v>0.88</v>
      </c>
      <c r="AB21" s="110">
        <f>IF(OR(U12 = 2, U12=5),"", X21)</f>
        <v>0.92</v>
      </c>
      <c r="AC21" s="110" t="str">
        <f>IF(OR(U12 = 1, U12=4),"", Y21)</f>
        <v/>
      </c>
      <c r="AD21" s="20"/>
      <c r="AE21" s="111" t="str">
        <f>IF(OR(U12 = 3, U12=6),W21, "")</f>
        <v/>
      </c>
      <c r="AF21" s="111" t="str">
        <f>IF(OR(U12 = 2, U12=5),X21, "")</f>
        <v/>
      </c>
      <c r="AG21" s="111">
        <f>IF(OR(U12 = 1, U12=4),Y21, "")</f>
        <v>0.84</v>
      </c>
      <c r="AH21" s="114"/>
      <c r="AI21" s="114"/>
      <c r="AJ21" s="114"/>
      <c r="AK21" s="112"/>
      <c r="AL21" s="112"/>
      <c r="AM21" s="73"/>
      <c r="AR21" s="74"/>
      <c r="AS21" s="74"/>
      <c r="AT21" s="74"/>
      <c r="AU21" s="74"/>
      <c r="AV21" s="74"/>
      <c r="AW21" s="74"/>
      <c r="AX21" s="74"/>
      <c r="AY21" s="74"/>
      <c r="AZ21" s="74"/>
      <c r="BA21" s="74"/>
    </row>
    <row r="22" spans="2:53" ht="12.75" customHeight="1" x14ac:dyDescent="0.25">
      <c r="B22" s="79"/>
      <c r="C22" s="81"/>
      <c r="D22" s="92"/>
      <c r="E22" s="92"/>
      <c r="F22" s="93"/>
      <c r="G22" s="94"/>
      <c r="H22" s="81"/>
      <c r="I22" s="92"/>
      <c r="J22" s="92"/>
      <c r="K22" s="93"/>
      <c r="L22" s="94"/>
      <c r="M22" s="81"/>
      <c r="N22" s="81"/>
      <c r="O22" s="81"/>
      <c r="P22" s="81"/>
      <c r="Q22" s="81"/>
      <c r="R22" s="83"/>
      <c r="S22" s="20"/>
      <c r="T22" s="20"/>
      <c r="U22" s="20"/>
      <c r="V22" s="18"/>
      <c r="W22" s="61">
        <f>IF(Y12=0, "",IF(VLOOKUP(Y12, B43:G126, 3,FALSE) &lt;&gt; "", VLOOKUP(Y12, B43:G126, 3,FALSE),  "--"))</f>
        <v>0.59</v>
      </c>
      <c r="X22" s="61">
        <f>IF(Y12=0, "",IF(VLOOKUP(Y12, B43:G126, 4,FALSE) &lt;&gt; "", VLOOKUP(Y12, B43:G126, 4,FALSE),  "--"))</f>
        <v>0.62</v>
      </c>
      <c r="Y22" s="61">
        <f>IF(Y12=0, "",IF(VLOOKUP(Y12, B43:G126, 5,FALSE) &lt;&gt; "", VLOOKUP(Y12, B43:G126, 5,FALSE),  "--"))</f>
        <v>0.67</v>
      </c>
      <c r="Z22" s="61">
        <f>IF(Y12=0, "",IF(VLOOKUP(Y12, B43:G126, 6,FALSE) &lt;&gt; "", VLOOKUP(Y12, B43:G126,6,FALSE),  "--"))</f>
        <v>0.52</v>
      </c>
      <c r="AA22" s="110">
        <f>IF(OR(U12 = 3, U12=6),"", W22)</f>
        <v>0.59</v>
      </c>
      <c r="AB22" s="110">
        <f>IF(OR(U12 = 2, U12=5),"", X22)</f>
        <v>0.62</v>
      </c>
      <c r="AC22" s="110" t="str">
        <f>IF(OR(U12 = 1, U12=4),"", Y22)</f>
        <v/>
      </c>
      <c r="AD22" s="20"/>
      <c r="AE22" s="111" t="str">
        <f>IF(OR(U12 = 3, U12=6),W22, "")</f>
        <v/>
      </c>
      <c r="AF22" s="111" t="str">
        <f>IF(OR(U12 = 2, U12=5),X22, "")</f>
        <v/>
      </c>
      <c r="AG22" s="111">
        <f>IF(OR(U12 = 1, U12=4),Y22, "")</f>
        <v>0.67</v>
      </c>
      <c r="AH22" s="114"/>
      <c r="AI22" s="114"/>
      <c r="AJ22" s="114"/>
      <c r="AK22" s="112"/>
      <c r="AL22" s="112"/>
      <c r="AM22" s="73"/>
      <c r="AR22" s="74"/>
      <c r="AS22" s="74"/>
      <c r="AT22" s="74"/>
      <c r="AU22" s="74"/>
      <c r="AV22" s="74"/>
      <c r="AW22" s="74"/>
      <c r="AX22" s="74"/>
      <c r="AY22" s="74"/>
      <c r="AZ22" s="74"/>
      <c r="BA22" s="74"/>
    </row>
    <row r="23" spans="2:53" ht="12.75" customHeight="1" x14ac:dyDescent="0.25">
      <c r="B23" s="79"/>
      <c r="C23" s="81"/>
      <c r="D23" s="92"/>
      <c r="E23" s="92"/>
      <c r="F23" s="93"/>
      <c r="G23" s="94"/>
      <c r="H23" s="81"/>
      <c r="I23" s="92"/>
      <c r="J23" s="92"/>
      <c r="K23" s="93"/>
      <c r="L23" s="94"/>
      <c r="M23" s="81"/>
      <c r="N23" s="81"/>
      <c r="O23" s="81"/>
      <c r="P23" s="81"/>
      <c r="Q23" s="81"/>
      <c r="R23" s="83"/>
      <c r="S23" s="20"/>
      <c r="T23" s="20"/>
      <c r="U23" s="20"/>
      <c r="V23" s="95"/>
      <c r="W23" s="61">
        <f>IF(AA12=0, "",IF(VLOOKUP(AA12, B43:G126, 3,FALSE) &lt;&gt; "", VLOOKUP(AA12, B43:G126, 3,FALSE),  "--"))</f>
        <v>0.49</v>
      </c>
      <c r="X23" s="61">
        <f>IF(AA12=0, "",IF(VLOOKUP(AA12, B43:G126, 4,FALSE) &lt;&gt; "", VLOOKUP(AA12, B43:G126, 4,FALSE),  "--"))</f>
        <v>0.56000000000000005</v>
      </c>
      <c r="Y23" s="61">
        <f>IF(AA12=0, "",IF(VLOOKUP(AA12, B43:G126,5,FALSE) &lt;&gt; "", VLOOKUP(AA12, B43:G126, 5,FALSE),  "--"))</f>
        <v>0.59</v>
      </c>
      <c r="Z23" s="61">
        <f>IF(AA12=0, "",IF(VLOOKUP(AA12, B43:G126, 6,FALSE) &lt;&gt; "", VLOOKUP(AA12, B43:G126,6,FALSE),  "--"))</f>
        <v>0.48</v>
      </c>
      <c r="AA23" s="110">
        <f>IF(OR(U12 = 3, U12=6),"", W23)</f>
        <v>0.49</v>
      </c>
      <c r="AB23" s="110">
        <f>IF(OR(U12 = 2, U12=5),"", X23)</f>
        <v>0.56000000000000005</v>
      </c>
      <c r="AC23" s="110" t="str">
        <f>IF(OR(U12 = 1, U12=4),"", Y23)</f>
        <v/>
      </c>
      <c r="AD23" s="20"/>
      <c r="AE23" s="111" t="str">
        <f>IF(OR(U12 = 3, U12=6),W23, "")</f>
        <v/>
      </c>
      <c r="AF23" s="111" t="str">
        <f>IF(OR(U12 = 2, U12=5),X23, "")</f>
        <v/>
      </c>
      <c r="AG23" s="111">
        <f>IF(OR(U12 = 1, U12=4),Y23, "")</f>
        <v>0.59</v>
      </c>
      <c r="AH23" s="114"/>
      <c r="AI23" s="114"/>
      <c r="AJ23" s="114"/>
      <c r="AK23" s="112"/>
      <c r="AL23" s="112"/>
      <c r="AM23" s="73"/>
      <c r="AR23" s="74"/>
      <c r="AS23" s="74"/>
      <c r="AT23" s="74"/>
      <c r="AU23" s="74"/>
      <c r="AV23" s="74"/>
      <c r="AW23" s="74"/>
      <c r="AX23" s="74"/>
      <c r="AY23" s="74"/>
      <c r="AZ23" s="74"/>
      <c r="BA23" s="74"/>
    </row>
    <row r="24" spans="2:53" ht="12.75" customHeight="1" x14ac:dyDescent="0.25">
      <c r="B24" s="79"/>
      <c r="C24" s="81"/>
      <c r="D24" s="92"/>
      <c r="E24" s="92"/>
      <c r="F24" s="93"/>
      <c r="G24" s="94"/>
      <c r="H24" s="81"/>
      <c r="I24" s="92"/>
      <c r="J24" s="92"/>
      <c r="K24" s="93"/>
      <c r="L24" s="94"/>
      <c r="M24" s="81"/>
      <c r="N24" s="81"/>
      <c r="O24" s="81"/>
      <c r="P24" s="81"/>
      <c r="Q24" s="81"/>
      <c r="R24" s="83"/>
      <c r="S24" s="20"/>
      <c r="T24" s="20"/>
      <c r="U24" s="8"/>
      <c r="V24" s="95"/>
      <c r="W24" s="61">
        <f>IF(AC12=0, "",IF(VLOOKUP(AC12, B43:G126, 3,FALSE) &lt;&gt; "", VLOOKUP(AC12, B43:G126, 3,FALSE),  "--"))</f>
        <v>0.83</v>
      </c>
      <c r="X24" s="61">
        <f>IF(AC12=0, "",IF(VLOOKUP(AC12, B43:G126, 4,FALSE) &lt;&gt; "", VLOOKUP(AC12, B43:G126, 4,FALSE),  "--"))</f>
        <v>0.88</v>
      </c>
      <c r="Y24" s="61">
        <f>IF(AC12=0, "",IF(VLOOKUP(AC12, B43:G126, 5,FALSE) &lt;&gt; "", VLOOKUP(AC12, B43:G126, 5,FALSE),  "--"))</f>
        <v>0.91</v>
      </c>
      <c r="Z24" s="61">
        <f>IF(AC12=0, "",IF(VLOOKUP(AC12, B43:G126, 6,FALSE) &lt;&gt; "", VLOOKUP(AC12, B43:G126, 6,FALSE),  "--"))</f>
        <v>0.8</v>
      </c>
      <c r="AA24" s="110">
        <f>IF(OR(U12 = 3, U12=6),"", W24)</f>
        <v>0.83</v>
      </c>
      <c r="AB24" s="110">
        <f>IF(OR(U12 = 2, U12=5),"", X24)</f>
        <v>0.88</v>
      </c>
      <c r="AC24" s="110" t="str">
        <f>IF(OR(U12 = 1, U12=4),"", Y24)</f>
        <v/>
      </c>
      <c r="AD24" s="8"/>
      <c r="AE24" s="111" t="str">
        <f>IF(OR(U12 = 3, U12=6),W24, "")</f>
        <v/>
      </c>
      <c r="AF24" s="111" t="str">
        <f>IF(OR(U12 = 2, U12=5),X24, "")</f>
        <v/>
      </c>
      <c r="AG24" s="111">
        <f>IF(OR(U12 = 1, U12=4),Y24, "")</f>
        <v>0.91</v>
      </c>
      <c r="AH24" s="114"/>
      <c r="AI24" s="114"/>
      <c r="AJ24" s="114"/>
      <c r="AK24" s="112"/>
      <c r="AL24" s="112"/>
      <c r="AM24" s="73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2:53" ht="12.75" customHeight="1" x14ac:dyDescent="0.25">
      <c r="B25" s="79"/>
      <c r="C25" s="81"/>
      <c r="D25" s="92"/>
      <c r="E25" s="92"/>
      <c r="F25" s="93"/>
      <c r="G25" s="94"/>
      <c r="H25" s="81"/>
      <c r="I25" s="92"/>
      <c r="J25" s="92"/>
      <c r="K25" s="93"/>
      <c r="L25" s="94"/>
      <c r="M25" s="81"/>
      <c r="N25" s="81"/>
      <c r="O25" s="81"/>
      <c r="P25" s="81"/>
      <c r="Q25" s="81"/>
      <c r="R25" s="83"/>
      <c r="S25" s="20"/>
      <c r="T25" s="20"/>
      <c r="U25" s="8"/>
      <c r="V25" s="95"/>
      <c r="W25" s="61">
        <f>IF(AE12=0, "",IF(VLOOKUP(AE12, B43:G126, 3,FALSE) &lt;&gt; "", VLOOKUP(AE12, B43:G126, 3,FALSE),  "--"))</f>
        <v>0.5</v>
      </c>
      <c r="X25" s="61">
        <f>IF(AE12=0, "",IF(VLOOKUP(AE12, B43:G126, 4,FALSE) &lt;&gt; "", VLOOKUP(AE12, B43:G126,4,FALSE),  "--"))</f>
        <v>0.49</v>
      </c>
      <c r="Y25" s="61">
        <f>IF(AE12=0, "",IF(VLOOKUP(AE12, B43:G126, 5,FALSE) &lt;&gt; "", VLOOKUP(AE12, B43:G126, 5,FALSE),  "--"))</f>
        <v>0.49</v>
      </c>
      <c r="Z25" s="61">
        <f>IF(AE12=0, "",IF(VLOOKUP(AE12, B43:G126, 6,FALSE) &lt;&gt; "", VLOOKUP(AE12, B43:G126,6,FALSE),  "--"))</f>
        <v>0.38</v>
      </c>
      <c r="AA25" s="110">
        <f>IF(OR(U12 = 3, U12=6),"", W25)</f>
        <v>0.5</v>
      </c>
      <c r="AB25" s="110">
        <f>IF(OR(U12 = 2, U12=5),"", X25)</f>
        <v>0.49</v>
      </c>
      <c r="AC25" s="110" t="str">
        <f>IF(OR(U12 = 1, U12=4),"", Y25)</f>
        <v/>
      </c>
      <c r="AD25" s="8"/>
      <c r="AE25" s="111" t="str">
        <f>IF(OR(U12 = 3, U12=6),W25, "")</f>
        <v/>
      </c>
      <c r="AF25" s="111" t="str">
        <f>IF(OR(U12 = 2, U12=5),X25, "")</f>
        <v/>
      </c>
      <c r="AG25" s="111">
        <f>IF(OR(U12 = 1, U12=4),Y25, "")</f>
        <v>0.49</v>
      </c>
      <c r="AH25" s="114"/>
      <c r="AI25" s="114"/>
      <c r="AJ25" s="114"/>
      <c r="AK25" s="112"/>
      <c r="AL25" s="112"/>
      <c r="AM25" s="73"/>
      <c r="AR25" s="74"/>
      <c r="AS25" s="74"/>
      <c r="AT25" s="74"/>
      <c r="AU25" s="74"/>
      <c r="AV25" s="74"/>
      <c r="AW25" s="74"/>
      <c r="AX25" s="74"/>
      <c r="AY25" s="74"/>
      <c r="AZ25" s="74"/>
      <c r="BA25" s="74"/>
    </row>
    <row r="26" spans="2:53" ht="12.75" customHeight="1" x14ac:dyDescent="0.25">
      <c r="B26" s="79"/>
      <c r="C26" s="81"/>
      <c r="D26" s="92"/>
      <c r="E26" s="92"/>
      <c r="F26" s="93"/>
      <c r="G26" s="94"/>
      <c r="H26" s="81"/>
      <c r="I26" s="92"/>
      <c r="J26" s="92"/>
      <c r="K26" s="93"/>
      <c r="L26" s="94"/>
      <c r="M26" s="81"/>
      <c r="N26" s="81"/>
      <c r="O26" s="81"/>
      <c r="P26" s="81"/>
      <c r="Q26" s="81"/>
      <c r="R26" s="83"/>
      <c r="S26" s="20"/>
      <c r="T26" s="20"/>
      <c r="U26" s="8"/>
      <c r="V26" s="62"/>
      <c r="W26" s="115" t="str">
        <f>IF(OR(U11 = 3, U11=6),"","2015")</f>
        <v>2015</v>
      </c>
      <c r="X26" s="115" t="str">
        <f>IF(OR(U11 = 2, U11=5),"", "2016")</f>
        <v>2016</v>
      </c>
      <c r="Y26" s="115" t="str">
        <f>IF(OR(U11 = 1, U11=4), "", "2017")</f>
        <v/>
      </c>
      <c r="Z26" s="115">
        <v>2018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3"/>
      <c r="AM26" s="73"/>
      <c r="AR26" s="74"/>
      <c r="AS26" s="74"/>
      <c r="AT26" s="74"/>
      <c r="AU26" s="74"/>
      <c r="AV26" s="74"/>
      <c r="AW26" s="74"/>
      <c r="AX26" s="74"/>
      <c r="AY26" s="74"/>
      <c r="AZ26" s="74"/>
      <c r="BA26" s="74"/>
    </row>
    <row r="27" spans="2:53" ht="15.75" x14ac:dyDescent="0.25">
      <c r="B27" s="79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3"/>
      <c r="S27" s="20"/>
      <c r="T27" s="20"/>
      <c r="U27" s="8"/>
      <c r="V27" s="95"/>
      <c r="W27" s="116" t="str">
        <f>IF(OR(U11 = 3, U11=6),"2015", "")</f>
        <v/>
      </c>
      <c r="X27" s="116" t="str">
        <f>IF(OR(U11 =2, U11=5),"2016", "")</f>
        <v/>
      </c>
      <c r="Y27" s="116" t="str">
        <f>IF(OR(U11 = 1, U11=4),"2017", "")</f>
        <v>2017</v>
      </c>
      <c r="Z27" s="117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3"/>
      <c r="AM27" s="73"/>
      <c r="AR27" s="74"/>
      <c r="AS27" s="74"/>
      <c r="AT27" s="74"/>
      <c r="AU27" s="74"/>
      <c r="AV27" s="74"/>
      <c r="AW27" s="74"/>
      <c r="AX27" s="74"/>
      <c r="AY27" s="74"/>
      <c r="AZ27" s="74"/>
      <c r="BA27" s="74"/>
    </row>
    <row r="28" spans="2:53" ht="15.75" x14ac:dyDescent="0.25">
      <c r="B28" s="79"/>
      <c r="C28" s="81"/>
      <c r="D28" s="97"/>
      <c r="E28" s="97"/>
      <c r="F28" s="97"/>
      <c r="G28" s="97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3"/>
      <c r="S28" s="20"/>
      <c r="T28" s="20"/>
      <c r="U28" s="8"/>
      <c r="V28" s="18"/>
      <c r="W28" s="115" t="str">
        <f>IF(OR(U12 = 3, U12=6),"", "2015")</f>
        <v>2015</v>
      </c>
      <c r="X28" s="115" t="str">
        <f>IF(OR(U12 = 2, U12=5),"", "2016")</f>
        <v>2016</v>
      </c>
      <c r="Y28" s="115" t="str">
        <f>IF(OR(U12 = 1, U12=4), "", "2017")</f>
        <v/>
      </c>
      <c r="Z28" s="115">
        <v>2018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3"/>
      <c r="AM28" s="73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2:53" ht="13.5" customHeight="1" x14ac:dyDescent="0.25">
      <c r="B29" s="79"/>
      <c r="C29" s="81"/>
      <c r="D29" s="90"/>
      <c r="E29" s="90"/>
      <c r="F29" s="91"/>
      <c r="G29" s="91"/>
      <c r="H29" s="81"/>
      <c r="I29" s="90"/>
      <c r="J29" s="90"/>
      <c r="K29" s="91"/>
      <c r="L29" s="91"/>
      <c r="M29" s="81"/>
      <c r="N29" s="81"/>
      <c r="O29" s="81"/>
      <c r="P29" s="81"/>
      <c r="Q29" s="81"/>
      <c r="R29" s="83"/>
      <c r="S29" s="20"/>
      <c r="T29" s="20"/>
      <c r="U29" s="47"/>
      <c r="V29" s="95"/>
      <c r="W29" s="116" t="str">
        <f>IF(OR(U12 = 3, U12=6),"2015", "")</f>
        <v/>
      </c>
      <c r="X29" s="116" t="str">
        <f>IF(OR(U12 = 2, U12=5),"2016", "")</f>
        <v/>
      </c>
      <c r="Y29" s="116" t="str">
        <f>IF(OR(U12 = 1, U12=4),"2017", "")</f>
        <v>2017</v>
      </c>
      <c r="Z29" s="117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3"/>
      <c r="AM29" s="73"/>
      <c r="AR29" s="74"/>
      <c r="AS29" s="74"/>
      <c r="AT29" s="74"/>
      <c r="AU29" s="74"/>
      <c r="AV29" s="74"/>
      <c r="AW29" s="74"/>
      <c r="AX29" s="74"/>
      <c r="AY29" s="74"/>
      <c r="AZ29" s="74"/>
      <c r="BA29" s="74"/>
    </row>
    <row r="30" spans="2:53" ht="12.75" customHeight="1" x14ac:dyDescent="0.25">
      <c r="B30" s="79"/>
      <c r="C30" s="81"/>
      <c r="D30" s="92"/>
      <c r="E30" s="92"/>
      <c r="F30" s="93"/>
      <c r="G30" s="94"/>
      <c r="H30" s="81"/>
      <c r="I30" s="92"/>
      <c r="J30" s="92"/>
      <c r="K30" s="93"/>
      <c r="L30" s="94"/>
      <c r="M30" s="81"/>
      <c r="N30" s="81"/>
      <c r="O30" s="81"/>
      <c r="P30" s="81"/>
      <c r="Q30" s="81"/>
      <c r="R30" s="83"/>
      <c r="S30" s="20"/>
      <c r="T30" s="20"/>
      <c r="U30" s="47"/>
      <c r="V30" s="95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3"/>
      <c r="AM30" s="73"/>
      <c r="AR30" s="74"/>
      <c r="AS30" s="74"/>
      <c r="AT30" s="74"/>
      <c r="AU30" s="74"/>
      <c r="AV30" s="74"/>
      <c r="AW30" s="74"/>
      <c r="AX30" s="74"/>
      <c r="AY30" s="74"/>
      <c r="AZ30" s="74"/>
      <c r="BA30" s="74"/>
    </row>
    <row r="31" spans="2:53" ht="12.75" customHeight="1" x14ac:dyDescent="0.25">
      <c r="B31" s="79"/>
      <c r="C31" s="81"/>
      <c r="D31" s="92"/>
      <c r="E31" s="92"/>
      <c r="F31" s="93"/>
      <c r="G31" s="94"/>
      <c r="H31" s="81"/>
      <c r="I31" s="92"/>
      <c r="J31" s="92"/>
      <c r="K31" s="93"/>
      <c r="L31" s="94"/>
      <c r="M31" s="81"/>
      <c r="N31" s="81"/>
      <c r="O31" s="81"/>
      <c r="P31" s="81"/>
      <c r="Q31" s="81"/>
      <c r="R31" s="83"/>
      <c r="S31" s="20"/>
      <c r="T31" s="20"/>
      <c r="U31" s="18">
        <f>CHOOSE(U11, U3,W3,Y3,V3,X3,Z3)</f>
        <v>24</v>
      </c>
      <c r="V31" s="18" t="str">
        <f>CHOOSE(U11,U33,U35,U37,U34, U36,U38)</f>
        <v>items increased since 2017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3"/>
      <c r="AM31" s="73"/>
      <c r="AR31" s="74"/>
      <c r="AS31" s="74"/>
      <c r="AT31" s="74"/>
      <c r="AU31" s="74"/>
      <c r="AV31" s="74"/>
      <c r="AW31" s="74"/>
      <c r="AX31" s="74"/>
      <c r="AY31" s="74"/>
      <c r="AZ31" s="74"/>
      <c r="BA31" s="74"/>
    </row>
    <row r="32" spans="2:53" ht="12.75" customHeight="1" x14ac:dyDescent="0.25">
      <c r="B32" s="79"/>
      <c r="C32" s="81"/>
      <c r="D32" s="92"/>
      <c r="E32" s="92"/>
      <c r="F32" s="93"/>
      <c r="G32" s="94"/>
      <c r="H32" s="81"/>
      <c r="I32" s="92"/>
      <c r="J32" s="92"/>
      <c r="K32" s="93"/>
      <c r="L32" s="94"/>
      <c r="M32" s="81"/>
      <c r="N32" s="81"/>
      <c r="O32" s="81"/>
      <c r="P32" s="81"/>
      <c r="Q32" s="81"/>
      <c r="R32" s="83"/>
      <c r="S32" s="20"/>
      <c r="T32" s="20"/>
      <c r="U32" s="36">
        <f>CHOOSE(U12,U3,W3,Y3,V3, X3,Z3)</f>
        <v>42</v>
      </c>
      <c r="V32" s="18" t="str">
        <f>CHOOSE(U12,U33,U35,U37,U34, U36,U38)</f>
        <v>items decreased since 2017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3"/>
      <c r="AM32" s="73"/>
      <c r="AR32" s="74"/>
      <c r="AS32" s="74"/>
      <c r="AT32" s="74"/>
      <c r="AU32" s="74"/>
      <c r="AV32" s="74"/>
      <c r="AW32" s="74"/>
      <c r="AX32" s="74"/>
      <c r="AY32" s="74"/>
      <c r="AZ32" s="74"/>
      <c r="BA32" s="74"/>
    </row>
    <row r="33" spans="1:75" ht="12.75" customHeight="1" x14ac:dyDescent="0.25">
      <c r="B33" s="79"/>
      <c r="C33" s="81"/>
      <c r="D33" s="92"/>
      <c r="E33" s="92"/>
      <c r="F33" s="93"/>
      <c r="G33" s="94"/>
      <c r="H33" s="81"/>
      <c r="I33" s="92"/>
      <c r="J33" s="92"/>
      <c r="K33" s="93"/>
      <c r="L33" s="94"/>
      <c r="M33" s="81"/>
      <c r="N33" s="81"/>
      <c r="O33" s="81"/>
      <c r="P33" s="81"/>
      <c r="Q33" s="81"/>
      <c r="R33" s="83"/>
      <c r="S33" s="73"/>
      <c r="T33" s="73"/>
      <c r="U33" s="118" t="str">
        <f>IF(U3=1, "item increased since 2017", "items increased since 2017")</f>
        <v>items increased since 2017</v>
      </c>
      <c r="V33" s="8" t="s">
        <v>129</v>
      </c>
      <c r="W33" s="8" t="s">
        <v>130</v>
      </c>
      <c r="X33" s="119"/>
      <c r="Y33" s="120"/>
      <c r="Z33" s="119"/>
      <c r="AA33" s="120"/>
      <c r="AB33" s="119"/>
      <c r="AC33" s="120"/>
      <c r="AD33" s="119"/>
      <c r="AE33" s="73"/>
      <c r="AF33" s="73"/>
      <c r="AG33" s="73"/>
      <c r="AH33" s="73"/>
      <c r="AI33" s="73"/>
      <c r="AJ33" s="73"/>
      <c r="AK33" s="73"/>
      <c r="AM33" s="73"/>
      <c r="AR33" s="74"/>
      <c r="AS33" s="74"/>
      <c r="AT33" s="74"/>
      <c r="AU33" s="74"/>
      <c r="AV33" s="74"/>
      <c r="AW33" s="74"/>
      <c r="AX33" s="74"/>
      <c r="AY33" s="74"/>
      <c r="AZ33" s="74"/>
      <c r="BA33" s="74"/>
    </row>
    <row r="34" spans="1:75" ht="12.75" customHeight="1" x14ac:dyDescent="0.25">
      <c r="B34" s="79"/>
      <c r="C34" s="81"/>
      <c r="D34" s="151">
        <f>U32</f>
        <v>42</v>
      </c>
      <c r="E34" s="92"/>
      <c r="F34" s="93"/>
      <c r="G34" s="94"/>
      <c r="H34" s="81"/>
      <c r="I34" s="92"/>
      <c r="J34" s="92"/>
      <c r="K34" s="93"/>
      <c r="L34" s="94"/>
      <c r="M34" s="81"/>
      <c r="N34" s="81"/>
      <c r="O34" s="81"/>
      <c r="P34" s="81"/>
      <c r="Q34" s="81"/>
      <c r="R34" s="83"/>
      <c r="S34" s="73"/>
      <c r="T34" s="73"/>
      <c r="U34" s="118" t="str">
        <f>IF(V3=1, "item decreased since 2017", "items decreased since 2017")</f>
        <v>items decreased since 2017</v>
      </c>
      <c r="V34" s="8" t="s">
        <v>120</v>
      </c>
      <c r="W34" s="8" t="s">
        <v>121</v>
      </c>
      <c r="X34" s="120"/>
      <c r="Y34" s="120"/>
      <c r="Z34" s="120"/>
      <c r="AA34" s="120"/>
      <c r="AB34" s="120"/>
      <c r="AC34" s="120"/>
      <c r="AD34" s="120"/>
      <c r="AE34" s="73"/>
      <c r="AF34" s="73"/>
      <c r="AG34" s="73"/>
      <c r="AH34" s="73"/>
      <c r="AI34" s="73"/>
      <c r="AJ34" s="73"/>
      <c r="AK34" s="73"/>
      <c r="AM34" s="73"/>
      <c r="AR34" s="74"/>
      <c r="AS34" s="74"/>
      <c r="AT34" s="74"/>
      <c r="AU34" s="74"/>
      <c r="AV34" s="74"/>
      <c r="AW34" s="74"/>
      <c r="AX34" s="74"/>
      <c r="AY34" s="74"/>
      <c r="AZ34" s="74"/>
      <c r="BA34" s="74"/>
    </row>
    <row r="35" spans="1:75" ht="12.75" customHeight="1" x14ac:dyDescent="0.25">
      <c r="B35" s="79"/>
      <c r="C35" s="81"/>
      <c r="D35" s="151"/>
      <c r="E35" s="92"/>
      <c r="F35" s="93"/>
      <c r="G35" s="94"/>
      <c r="H35" s="81"/>
      <c r="I35" s="92"/>
      <c r="J35" s="92"/>
      <c r="K35" s="93"/>
      <c r="L35" s="94"/>
      <c r="M35" s="81"/>
      <c r="N35" s="81"/>
      <c r="O35" s="81"/>
      <c r="P35" s="81"/>
      <c r="Q35" s="81"/>
      <c r="R35" s="83"/>
      <c r="S35" s="73"/>
      <c r="T35" s="73"/>
      <c r="U35" s="118" t="str">
        <f>IF(W3=1, "item increased since 2016", "items increased since 2016")</f>
        <v>items increased since 2016</v>
      </c>
      <c r="V35" s="36" t="s">
        <v>122</v>
      </c>
      <c r="W35" s="36" t="s">
        <v>123</v>
      </c>
      <c r="X35" s="121"/>
      <c r="Y35" s="122"/>
      <c r="Z35" s="121"/>
      <c r="AA35" s="122"/>
      <c r="AB35" s="121"/>
      <c r="AC35" s="122"/>
      <c r="AD35" s="121"/>
      <c r="AE35" s="73"/>
      <c r="AF35" s="73"/>
      <c r="AG35" s="73"/>
      <c r="AH35" s="73"/>
      <c r="AI35" s="73"/>
      <c r="AJ35" s="73"/>
      <c r="AK35" s="73"/>
      <c r="AM35" s="73"/>
      <c r="AR35" s="74"/>
      <c r="AS35" s="74"/>
      <c r="AT35" s="74"/>
      <c r="AU35" s="74"/>
      <c r="AV35" s="74"/>
      <c r="AW35" s="74"/>
      <c r="AX35" s="74"/>
      <c r="AY35" s="74"/>
      <c r="AZ35" s="74"/>
      <c r="BA35" s="74"/>
    </row>
    <row r="36" spans="1:75" ht="12.75" customHeight="1" x14ac:dyDescent="0.25">
      <c r="B36" s="79"/>
      <c r="C36" s="81"/>
      <c r="D36" s="151"/>
      <c r="E36" s="92"/>
      <c r="F36" s="93"/>
      <c r="G36" s="94"/>
      <c r="H36" s="81"/>
      <c r="I36" s="92"/>
      <c r="J36" s="92"/>
      <c r="K36" s="93"/>
      <c r="L36" s="94"/>
      <c r="M36" s="81"/>
      <c r="N36" s="81"/>
      <c r="O36" s="81"/>
      <c r="P36" s="81"/>
      <c r="Q36" s="81"/>
      <c r="R36" s="83"/>
      <c r="S36" s="73"/>
      <c r="T36" s="73"/>
      <c r="U36" s="118" t="str">
        <f>IF(X3 = 1, "item decreased since 2016", "items decreased since 2016")</f>
        <v>items decreased since 2016</v>
      </c>
      <c r="V36" s="36" t="s">
        <v>131</v>
      </c>
      <c r="W36" s="36" t="s">
        <v>132</v>
      </c>
      <c r="X36" s="121"/>
      <c r="Y36" s="122"/>
      <c r="Z36" s="121"/>
      <c r="AA36" s="122"/>
      <c r="AB36" s="121"/>
      <c r="AC36" s="122"/>
      <c r="AD36" s="121"/>
      <c r="AE36" s="73"/>
      <c r="AF36" s="73"/>
      <c r="AG36" s="73"/>
      <c r="AH36" s="73"/>
      <c r="AI36" s="73"/>
      <c r="AJ36" s="73"/>
      <c r="AK36" s="73"/>
      <c r="AM36" s="73"/>
      <c r="AR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3"/>
      <c r="BK36" s="73"/>
      <c r="BL36" s="73"/>
      <c r="BM36" s="98"/>
      <c r="BN36" s="98"/>
      <c r="BO36" s="98"/>
      <c r="BP36" s="98"/>
      <c r="BQ36" s="98"/>
      <c r="BR36" s="98"/>
    </row>
    <row r="37" spans="1:75" ht="12.75" customHeight="1" x14ac:dyDescent="0.25">
      <c r="B37" s="79"/>
      <c r="C37" s="81"/>
      <c r="D37" s="151"/>
      <c r="E37" s="92"/>
      <c r="F37" s="93"/>
      <c r="G37" s="94"/>
      <c r="H37" s="81"/>
      <c r="I37" s="92"/>
      <c r="J37" s="92"/>
      <c r="K37" s="93"/>
      <c r="L37" s="94"/>
      <c r="M37" s="81"/>
      <c r="N37" s="81"/>
      <c r="O37" s="81"/>
      <c r="P37" s="81"/>
      <c r="Q37" s="81"/>
      <c r="R37" s="83"/>
      <c r="S37" s="73"/>
      <c r="T37" s="73"/>
      <c r="U37" s="118" t="str">
        <f>IF(Y3 = 1, "item increased since 2015", "items increased since 2015")</f>
        <v>items increased since 2015</v>
      </c>
      <c r="V37" s="8" t="s">
        <v>124</v>
      </c>
      <c r="W37" s="8" t="s">
        <v>125</v>
      </c>
      <c r="X37" s="73"/>
      <c r="Y37" s="73"/>
      <c r="Z37" s="73"/>
      <c r="AC37" s="73"/>
      <c r="AD37" s="73"/>
      <c r="AE37" s="73"/>
      <c r="AF37" s="73"/>
      <c r="AG37" s="73"/>
      <c r="AH37" s="73"/>
      <c r="AI37" s="73"/>
      <c r="AJ37" s="73"/>
      <c r="AK37" s="73"/>
      <c r="AM37" s="73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3"/>
      <c r="BK37" s="73"/>
      <c r="BL37" s="73"/>
      <c r="BM37" s="98"/>
      <c r="BN37" s="98"/>
      <c r="BO37" s="98"/>
      <c r="BP37" s="98"/>
      <c r="BQ37" s="98"/>
      <c r="BR37" s="98"/>
    </row>
    <row r="38" spans="1:75" ht="12.75" customHeight="1" x14ac:dyDescent="0.25">
      <c r="B38" s="79"/>
      <c r="C38" s="81"/>
      <c r="D38" s="92"/>
      <c r="E38" s="92"/>
      <c r="F38" s="93"/>
      <c r="G38" s="94"/>
      <c r="H38" s="81"/>
      <c r="I38" s="92"/>
      <c r="J38" s="92"/>
      <c r="K38" s="93"/>
      <c r="L38" s="94"/>
      <c r="M38" s="81"/>
      <c r="N38" s="81"/>
      <c r="O38" s="81"/>
      <c r="P38" s="81"/>
      <c r="Q38" s="81"/>
      <c r="R38" s="83"/>
      <c r="S38" s="73"/>
      <c r="T38" s="73"/>
      <c r="U38" s="118" t="str">
        <f>IF(Z3 = 1, "item decreased since 2015", "items decreased since 2015")</f>
        <v>items decreased since 2015</v>
      </c>
      <c r="V38" s="8" t="s">
        <v>126</v>
      </c>
      <c r="W38" s="8" t="s">
        <v>127</v>
      </c>
      <c r="X38" s="73"/>
      <c r="Y38" s="73"/>
      <c r="Z38" s="73"/>
      <c r="AC38" s="73"/>
      <c r="AD38" s="73"/>
      <c r="AE38" s="73"/>
      <c r="AF38" s="73"/>
      <c r="AG38" s="73"/>
      <c r="AH38" s="73"/>
      <c r="AI38" s="73"/>
      <c r="AJ38" s="73"/>
      <c r="AK38" s="73"/>
      <c r="AM38" s="73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3"/>
      <c r="BK38" s="73"/>
      <c r="BL38" s="73"/>
      <c r="BM38" s="98"/>
      <c r="BN38" s="98"/>
      <c r="BO38" s="98"/>
      <c r="BP38" s="98"/>
      <c r="BQ38" s="98"/>
      <c r="BR38" s="98"/>
    </row>
    <row r="39" spans="1:75" ht="12.75" customHeight="1" x14ac:dyDescent="0.25">
      <c r="A39" s="99"/>
      <c r="B39" s="79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3"/>
      <c r="S39" s="96"/>
      <c r="T39" s="73"/>
      <c r="V39" s="95"/>
      <c r="W39" s="73"/>
      <c r="X39" s="73"/>
      <c r="Y39" s="73"/>
      <c r="Z39" s="73"/>
      <c r="AC39" s="73"/>
      <c r="AD39" s="73"/>
      <c r="AE39" s="73"/>
      <c r="AF39" s="73"/>
      <c r="AG39" s="73"/>
      <c r="AH39" s="73"/>
      <c r="AI39" s="73"/>
      <c r="AJ39" s="73"/>
      <c r="AK39" s="73"/>
      <c r="AM39" s="73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3"/>
      <c r="BK39" s="73"/>
      <c r="BL39" s="73"/>
      <c r="BM39" s="98"/>
      <c r="BN39" s="98"/>
      <c r="BO39" s="98"/>
      <c r="BP39" s="98"/>
      <c r="BQ39" s="98"/>
      <c r="BR39" s="98"/>
    </row>
    <row r="40" spans="1:75" ht="14.25" customHeight="1" x14ac:dyDescent="0.25">
      <c r="A40" s="99"/>
      <c r="B40" s="100"/>
      <c r="C40" s="10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01"/>
      <c r="O40" s="101"/>
      <c r="P40" s="101"/>
      <c r="Q40" s="101"/>
      <c r="R40" s="102"/>
      <c r="S40" s="96"/>
      <c r="T40" s="73"/>
      <c r="V40" s="95"/>
      <c r="W40" s="73"/>
      <c r="X40" s="73"/>
      <c r="Y40" s="73"/>
      <c r="Z40" s="73"/>
      <c r="AC40" s="73"/>
      <c r="AD40" s="73"/>
      <c r="AE40" s="73"/>
      <c r="AF40" s="73"/>
      <c r="AG40" s="73"/>
      <c r="AH40" s="73"/>
      <c r="AI40" s="73"/>
      <c r="AJ40" s="73"/>
      <c r="AK40" s="73"/>
      <c r="AM40" s="73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3"/>
      <c r="BK40" s="73"/>
      <c r="BL40" s="73"/>
      <c r="BM40" s="98"/>
      <c r="BN40" s="98"/>
      <c r="BO40" s="98"/>
      <c r="BP40" s="98"/>
      <c r="BQ40" s="98"/>
      <c r="BR40" s="98"/>
    </row>
    <row r="41" spans="1:75" ht="12.75" customHeight="1" x14ac:dyDescent="0.25">
      <c r="A41" s="96"/>
      <c r="B41" s="96"/>
      <c r="C41" s="96"/>
      <c r="D41" s="73"/>
      <c r="E41" s="73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73"/>
      <c r="V41" s="95"/>
      <c r="W41" s="73"/>
      <c r="X41" s="73"/>
      <c r="Y41" s="73"/>
      <c r="Z41" s="73"/>
      <c r="AC41" s="73"/>
      <c r="AD41" s="73"/>
      <c r="AE41" s="73"/>
      <c r="AF41" s="73"/>
      <c r="AG41" s="73"/>
      <c r="AH41" s="73"/>
      <c r="AI41" s="73"/>
      <c r="AJ41" s="73"/>
      <c r="AK41" s="73"/>
      <c r="AM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</row>
    <row r="42" spans="1:75" ht="12.75" customHeight="1" x14ac:dyDescent="0.25">
      <c r="A42" s="73"/>
      <c r="B42" s="160" t="s">
        <v>193</v>
      </c>
      <c r="C42" s="160" t="s">
        <v>194</v>
      </c>
      <c r="D42" s="160" t="s">
        <v>220</v>
      </c>
      <c r="E42" s="160" t="s">
        <v>221</v>
      </c>
      <c r="F42" s="160" t="s">
        <v>222</v>
      </c>
      <c r="G42" s="160" t="s">
        <v>223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V42" s="95"/>
      <c r="W42" s="73"/>
      <c r="X42" s="73"/>
      <c r="Y42" s="73"/>
      <c r="Z42" s="73"/>
      <c r="AC42" s="73"/>
      <c r="AD42" s="73"/>
      <c r="AE42" s="73"/>
      <c r="AF42" s="73"/>
      <c r="AG42" s="73"/>
      <c r="AH42" s="73"/>
      <c r="AI42" s="73"/>
      <c r="AJ42" s="73"/>
      <c r="AK42" s="73"/>
      <c r="AM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</row>
    <row r="43" spans="1:75" ht="12.75" customHeight="1" x14ac:dyDescent="0.25">
      <c r="A43" s="73"/>
      <c r="B43" s="13">
        <v>1</v>
      </c>
      <c r="C43" s="15" t="s">
        <v>79</v>
      </c>
      <c r="D43" s="103">
        <v>0.56999999999999995</v>
      </c>
      <c r="E43" s="103">
        <v>0.66</v>
      </c>
      <c r="F43" s="103">
        <v>0.66</v>
      </c>
      <c r="G43" s="103">
        <v>0.68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V43" s="95"/>
      <c r="W43" s="73"/>
      <c r="X43" s="73"/>
      <c r="Y43" s="73"/>
      <c r="Z43" s="73"/>
      <c r="AC43" s="73"/>
      <c r="AD43" s="73"/>
      <c r="AE43" s="73"/>
      <c r="AF43" s="73"/>
      <c r="AG43" s="73"/>
      <c r="AH43" s="73"/>
      <c r="AI43" s="73"/>
      <c r="AJ43" s="73"/>
      <c r="AK43" s="73"/>
      <c r="AM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</row>
    <row r="44" spans="1:75" ht="15" x14ac:dyDescent="0.25">
      <c r="A44" s="73"/>
      <c r="B44" s="13">
        <v>2</v>
      </c>
      <c r="C44" s="15" t="s">
        <v>0</v>
      </c>
      <c r="D44" s="103">
        <v>0.59</v>
      </c>
      <c r="E44" s="103">
        <v>0.62</v>
      </c>
      <c r="F44" s="103">
        <v>0.67</v>
      </c>
      <c r="G44" s="103">
        <v>0.52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V44" s="95"/>
      <c r="W44" s="73"/>
      <c r="X44" s="73"/>
      <c r="Y44" s="73"/>
      <c r="Z44" s="73"/>
      <c r="AC44" s="73"/>
      <c r="AD44" s="73"/>
      <c r="AE44" s="73"/>
      <c r="AF44" s="73"/>
      <c r="AG44" s="73"/>
      <c r="AH44" s="73"/>
      <c r="AI44" s="73"/>
      <c r="AJ44" s="73"/>
      <c r="AK44" s="73"/>
      <c r="AM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</row>
    <row r="45" spans="1:75" ht="15" x14ac:dyDescent="0.25">
      <c r="A45" s="73"/>
      <c r="B45" s="13">
        <v>3</v>
      </c>
      <c r="C45" s="15" t="s">
        <v>1</v>
      </c>
      <c r="D45" s="103">
        <v>0.6</v>
      </c>
      <c r="E45" s="103">
        <v>0.62</v>
      </c>
      <c r="F45" s="103">
        <v>0.68</v>
      </c>
      <c r="G45" s="103">
        <v>0.61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95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M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</row>
    <row r="46" spans="1:75" ht="15" x14ac:dyDescent="0.25">
      <c r="A46" s="73"/>
      <c r="B46" s="13">
        <v>4</v>
      </c>
      <c r="C46" s="15" t="s">
        <v>75</v>
      </c>
      <c r="D46" s="103">
        <v>0.74</v>
      </c>
      <c r="E46" s="103">
        <v>0.75</v>
      </c>
      <c r="F46" s="103">
        <v>0.77</v>
      </c>
      <c r="G46" s="103">
        <v>0.66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95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M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</row>
    <row r="47" spans="1:75" ht="15" x14ac:dyDescent="0.25">
      <c r="A47" s="73"/>
      <c r="B47" s="13">
        <v>5</v>
      </c>
      <c r="C47" s="15" t="s">
        <v>2</v>
      </c>
      <c r="D47" s="103">
        <v>0.85</v>
      </c>
      <c r="E47" s="103">
        <v>0.87</v>
      </c>
      <c r="F47" s="103">
        <v>0.88</v>
      </c>
      <c r="G47" s="103">
        <v>0.8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95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M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</row>
    <row r="48" spans="1:75" ht="15" x14ac:dyDescent="0.25">
      <c r="A48" s="73"/>
      <c r="B48" s="13">
        <v>6</v>
      </c>
      <c r="C48" s="15" t="s">
        <v>3</v>
      </c>
      <c r="D48" s="103">
        <v>0.63</v>
      </c>
      <c r="E48" s="103">
        <v>0.71</v>
      </c>
      <c r="F48" s="103">
        <v>0.78</v>
      </c>
      <c r="G48" s="103">
        <v>0.71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95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M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 ht="15" x14ac:dyDescent="0.25">
      <c r="A49" s="73"/>
      <c r="B49" s="13">
        <v>7</v>
      </c>
      <c r="C49" s="15" t="s">
        <v>80</v>
      </c>
      <c r="D49" s="103">
        <v>0.98</v>
      </c>
      <c r="E49" s="103">
        <v>0.99</v>
      </c>
      <c r="F49" s="103">
        <v>0.98</v>
      </c>
      <c r="G49" s="103">
        <v>0.93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95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M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</row>
    <row r="50" spans="1:75" ht="15" x14ac:dyDescent="0.25">
      <c r="A50" s="73"/>
      <c r="B50" s="13">
        <v>8</v>
      </c>
      <c r="C50" s="15" t="s">
        <v>4</v>
      </c>
      <c r="D50" s="103">
        <v>0.92</v>
      </c>
      <c r="E50" s="103">
        <v>0.93</v>
      </c>
      <c r="F50" s="103">
        <v>0.93</v>
      </c>
      <c r="G50" s="103">
        <v>0.87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95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M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</row>
    <row r="51" spans="1:75" ht="15" x14ac:dyDescent="0.25">
      <c r="A51" s="73"/>
      <c r="B51" s="13">
        <v>9</v>
      </c>
      <c r="C51" s="15" t="s">
        <v>86</v>
      </c>
      <c r="D51" s="103">
        <v>0.21</v>
      </c>
      <c r="E51" s="103">
        <v>0.37</v>
      </c>
      <c r="F51" s="103">
        <v>0.45</v>
      </c>
      <c r="G51" s="103">
        <v>0.53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95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M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</row>
    <row r="52" spans="1:75" ht="15" x14ac:dyDescent="0.25">
      <c r="A52" s="73"/>
      <c r="B52" s="13">
        <v>10</v>
      </c>
      <c r="C52" s="15" t="s">
        <v>5</v>
      </c>
      <c r="D52" s="103">
        <v>0.34</v>
      </c>
      <c r="E52" s="103">
        <v>0.32</v>
      </c>
      <c r="F52" s="103">
        <v>0.46</v>
      </c>
      <c r="G52" s="103">
        <v>0.48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95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M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1:75" ht="15" x14ac:dyDescent="0.25">
      <c r="A53" s="73"/>
      <c r="B53" s="13">
        <v>11</v>
      </c>
      <c r="C53" s="15" t="s">
        <v>6</v>
      </c>
      <c r="D53" s="103">
        <v>0.65</v>
      </c>
      <c r="E53" s="103">
        <v>0.57999999999999996</v>
      </c>
      <c r="F53" s="103">
        <v>0.66</v>
      </c>
      <c r="G53" s="103">
        <v>0.62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95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M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</row>
    <row r="54" spans="1:75" ht="15" x14ac:dyDescent="0.25">
      <c r="A54" s="73"/>
      <c r="B54" s="13">
        <v>12</v>
      </c>
      <c r="C54" s="15" t="s">
        <v>173</v>
      </c>
      <c r="D54" s="103">
        <v>0.79</v>
      </c>
      <c r="E54" s="103">
        <v>0.85</v>
      </c>
      <c r="F54" s="103">
        <v>0.78</v>
      </c>
      <c r="G54" s="103">
        <v>0.7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95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M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</row>
    <row r="55" spans="1:75" ht="15" x14ac:dyDescent="0.25">
      <c r="A55" s="73"/>
      <c r="B55" s="13">
        <v>13</v>
      </c>
      <c r="C55" s="15" t="s">
        <v>7</v>
      </c>
      <c r="D55" s="103">
        <v>0.89</v>
      </c>
      <c r="E55" s="103">
        <v>0.91</v>
      </c>
      <c r="F55" s="103">
        <v>0.85</v>
      </c>
      <c r="G55" s="103">
        <v>0.87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95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M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</row>
    <row r="56" spans="1:75" ht="15" x14ac:dyDescent="0.25">
      <c r="A56" s="73"/>
      <c r="B56" s="13">
        <v>14</v>
      </c>
      <c r="C56" s="15" t="s">
        <v>87</v>
      </c>
      <c r="D56" s="103">
        <v>0.62</v>
      </c>
      <c r="E56" s="103">
        <v>0.61</v>
      </c>
      <c r="F56" s="103">
        <v>0.62</v>
      </c>
      <c r="G56" s="103">
        <v>0.67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95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M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</row>
    <row r="57" spans="1:75" ht="15" x14ac:dyDescent="0.25">
      <c r="A57" s="73"/>
      <c r="B57" s="13">
        <v>15</v>
      </c>
      <c r="C57" s="15" t="s">
        <v>81</v>
      </c>
      <c r="D57" s="103">
        <v>0.64</v>
      </c>
      <c r="E57" s="103">
        <v>0.7</v>
      </c>
      <c r="F57" s="103">
        <v>0.83</v>
      </c>
      <c r="G57" s="103">
        <v>0.77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95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M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</row>
    <row r="58" spans="1:75" ht="15" x14ac:dyDescent="0.25">
      <c r="A58" s="73"/>
      <c r="B58" s="13">
        <v>16</v>
      </c>
      <c r="C58" s="15" t="s">
        <v>8</v>
      </c>
      <c r="D58" s="103">
        <v>0.83</v>
      </c>
      <c r="E58" s="103">
        <v>0.88</v>
      </c>
      <c r="F58" s="103">
        <v>0.91</v>
      </c>
      <c r="G58" s="103">
        <v>0.8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95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M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</row>
    <row r="59" spans="1:75" ht="15" x14ac:dyDescent="0.25">
      <c r="A59" s="73"/>
      <c r="B59" s="13">
        <v>17</v>
      </c>
      <c r="C59" s="15" t="s">
        <v>9</v>
      </c>
      <c r="D59" s="103">
        <v>0.6</v>
      </c>
      <c r="E59" s="103">
        <v>0.62</v>
      </c>
      <c r="F59" s="103">
        <v>0.59</v>
      </c>
      <c r="G59" s="103">
        <v>0.7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95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M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</row>
    <row r="60" spans="1:75" ht="15" x14ac:dyDescent="0.25">
      <c r="A60" s="73"/>
      <c r="B60" s="13">
        <v>18</v>
      </c>
      <c r="C60" s="15" t="s">
        <v>10</v>
      </c>
      <c r="D60" s="103">
        <v>0.16</v>
      </c>
      <c r="E60" s="103">
        <v>0.14000000000000001</v>
      </c>
      <c r="F60" s="103">
        <v>0.2</v>
      </c>
      <c r="G60" s="103">
        <v>0.25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V60" s="95"/>
      <c r="AM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</row>
    <row r="61" spans="1:75" ht="15" x14ac:dyDescent="0.25">
      <c r="A61" s="73"/>
      <c r="B61" s="13">
        <v>19</v>
      </c>
      <c r="C61" s="15" t="s">
        <v>88</v>
      </c>
      <c r="D61" s="103">
        <v>0.51</v>
      </c>
      <c r="E61" s="103">
        <v>0.57999999999999996</v>
      </c>
      <c r="F61" s="103">
        <v>0.73</v>
      </c>
      <c r="G61" s="103">
        <v>0.67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V61" s="95"/>
      <c r="AM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</row>
    <row r="62" spans="1:75" ht="15" x14ac:dyDescent="0.25">
      <c r="A62" s="73"/>
      <c r="B62" s="13">
        <v>20</v>
      </c>
      <c r="C62" s="15" t="s">
        <v>11</v>
      </c>
      <c r="D62" s="103">
        <v>0.87</v>
      </c>
      <c r="E62" s="103">
        <v>0.83</v>
      </c>
      <c r="F62" s="103">
        <v>0.91</v>
      </c>
      <c r="G62" s="103">
        <v>0.84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V62" s="95"/>
      <c r="AM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</row>
    <row r="63" spans="1:75" ht="15" x14ac:dyDescent="0.25">
      <c r="A63" s="73"/>
      <c r="B63" s="13">
        <v>21</v>
      </c>
      <c r="C63" s="15" t="s">
        <v>12</v>
      </c>
      <c r="D63" s="103">
        <v>0.68</v>
      </c>
      <c r="E63" s="103">
        <v>0.67</v>
      </c>
      <c r="F63" s="103">
        <v>0.74</v>
      </c>
      <c r="G63" s="103">
        <v>0.71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V63" s="95"/>
      <c r="AM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</row>
    <row r="64" spans="1:75" ht="15" x14ac:dyDescent="0.25">
      <c r="A64" s="73"/>
      <c r="B64" s="13">
        <v>22</v>
      </c>
      <c r="C64" s="15" t="s">
        <v>13</v>
      </c>
      <c r="D64" s="103">
        <v>0.48</v>
      </c>
      <c r="E64" s="103">
        <v>0.48</v>
      </c>
      <c r="F64" s="103">
        <v>0.62</v>
      </c>
      <c r="G64" s="103">
        <v>0.6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V64" s="95"/>
      <c r="AM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</row>
    <row r="65" spans="1:75" ht="15" x14ac:dyDescent="0.25">
      <c r="A65" s="73"/>
      <c r="B65" s="13">
        <v>23</v>
      </c>
      <c r="C65" s="15" t="s">
        <v>14</v>
      </c>
      <c r="D65" s="103">
        <v>0.25</v>
      </c>
      <c r="E65" s="103">
        <v>0.28999999999999998</v>
      </c>
      <c r="F65" s="103">
        <v>0.33</v>
      </c>
      <c r="G65" s="103">
        <v>0.44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V65" s="95"/>
      <c r="AM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</row>
    <row r="66" spans="1:75" ht="15" x14ac:dyDescent="0.25">
      <c r="A66" s="73"/>
      <c r="B66" s="13">
        <v>24</v>
      </c>
      <c r="C66" s="15" t="s">
        <v>15</v>
      </c>
      <c r="D66" s="103">
        <v>0.32</v>
      </c>
      <c r="E66" s="103">
        <v>0.31</v>
      </c>
      <c r="F66" s="103">
        <v>0.38</v>
      </c>
      <c r="G66" s="103">
        <v>0.42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V66" s="95"/>
      <c r="AM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</row>
    <row r="67" spans="1:75" ht="15" x14ac:dyDescent="0.25">
      <c r="A67" s="73"/>
      <c r="B67" s="13">
        <v>25</v>
      </c>
      <c r="C67" s="15" t="s">
        <v>16</v>
      </c>
      <c r="D67" s="103">
        <v>0.5</v>
      </c>
      <c r="E67" s="103">
        <v>0.54</v>
      </c>
      <c r="F67" s="103">
        <v>0.53</v>
      </c>
      <c r="G67" s="103">
        <v>0.59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V67" s="95"/>
      <c r="AM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</row>
    <row r="68" spans="1:75" ht="15" x14ac:dyDescent="0.25">
      <c r="A68" s="73"/>
      <c r="B68" s="13">
        <v>26</v>
      </c>
      <c r="C68" s="15" t="s">
        <v>82</v>
      </c>
      <c r="D68" s="103">
        <v>0.8</v>
      </c>
      <c r="E68" s="103">
        <v>0.8</v>
      </c>
      <c r="F68" s="103">
        <v>0.89</v>
      </c>
      <c r="G68" s="103">
        <v>0.84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AM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</row>
    <row r="69" spans="1:75" ht="15" x14ac:dyDescent="0.25">
      <c r="A69" s="73"/>
      <c r="B69" s="13">
        <v>27</v>
      </c>
      <c r="C69" s="15" t="s">
        <v>17</v>
      </c>
      <c r="D69" s="103">
        <v>0.49</v>
      </c>
      <c r="E69" s="103">
        <v>0.56000000000000005</v>
      </c>
      <c r="F69" s="103">
        <v>0.64</v>
      </c>
      <c r="G69" s="103">
        <v>0.54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AM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</row>
    <row r="70" spans="1:75" ht="15" x14ac:dyDescent="0.25">
      <c r="A70" s="73"/>
      <c r="B70" s="13">
        <v>28</v>
      </c>
      <c r="C70" s="15" t="s">
        <v>18</v>
      </c>
      <c r="D70" s="103">
        <v>0.94</v>
      </c>
      <c r="E70" s="103">
        <v>0.93</v>
      </c>
      <c r="F70" s="103">
        <v>0.97</v>
      </c>
      <c r="G70" s="103">
        <v>0.94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AM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</row>
    <row r="71" spans="1:75" ht="15" x14ac:dyDescent="0.25">
      <c r="A71" s="73"/>
      <c r="B71" s="13">
        <v>29</v>
      </c>
      <c r="C71" s="15" t="s">
        <v>174</v>
      </c>
      <c r="D71" s="103">
        <v>0.86</v>
      </c>
      <c r="E71" s="103">
        <v>0.9</v>
      </c>
      <c r="F71" s="103">
        <v>0.89</v>
      </c>
      <c r="G71" s="103">
        <v>0.9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AM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</row>
    <row r="72" spans="1:75" ht="15" x14ac:dyDescent="0.25">
      <c r="A72" s="73"/>
      <c r="B72" s="13">
        <v>30</v>
      </c>
      <c r="C72" s="15" t="s">
        <v>19</v>
      </c>
      <c r="D72" s="103">
        <v>0.49</v>
      </c>
      <c r="E72" s="103">
        <v>0.56000000000000005</v>
      </c>
      <c r="F72" s="103">
        <v>0.59</v>
      </c>
      <c r="G72" s="103">
        <v>0.48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AM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</row>
    <row r="73" spans="1:75" ht="15" x14ac:dyDescent="0.25">
      <c r="A73" s="73"/>
      <c r="B73" s="13">
        <v>31</v>
      </c>
      <c r="C73" s="15" t="s">
        <v>20</v>
      </c>
      <c r="D73" s="103">
        <v>0.65</v>
      </c>
      <c r="E73" s="103">
        <v>0.6</v>
      </c>
      <c r="F73" s="103">
        <v>0.64</v>
      </c>
      <c r="G73" s="103">
        <v>0.59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AM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</row>
    <row r="74" spans="1:75" ht="15" x14ac:dyDescent="0.25">
      <c r="A74" s="73"/>
      <c r="B74" s="13">
        <v>32</v>
      </c>
      <c r="C74" s="15" t="s">
        <v>21</v>
      </c>
      <c r="D74" s="103">
        <v>0.48</v>
      </c>
      <c r="E74" s="103">
        <v>0.55000000000000004</v>
      </c>
      <c r="F74" s="103">
        <v>0.55000000000000004</v>
      </c>
      <c r="G74" s="103">
        <v>0.45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AM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</row>
    <row r="75" spans="1:75" ht="15" x14ac:dyDescent="0.25">
      <c r="A75" s="73"/>
      <c r="B75" s="13">
        <v>33</v>
      </c>
      <c r="C75" s="15" t="s">
        <v>22</v>
      </c>
      <c r="D75" s="103">
        <v>0.16</v>
      </c>
      <c r="E75" s="103">
        <v>0.25</v>
      </c>
      <c r="F75" s="103">
        <v>0.24</v>
      </c>
      <c r="G75" s="103">
        <v>0.38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AM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</row>
    <row r="76" spans="1:75" ht="15" x14ac:dyDescent="0.25">
      <c r="A76" s="73"/>
      <c r="B76" s="13">
        <v>34</v>
      </c>
      <c r="C76" s="15" t="s">
        <v>114</v>
      </c>
      <c r="D76" s="103">
        <v>0.28000000000000003</v>
      </c>
      <c r="E76" s="103">
        <v>0.31</v>
      </c>
      <c r="F76" s="103">
        <v>0.36</v>
      </c>
      <c r="G76" s="103">
        <v>0.33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AM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</row>
    <row r="77" spans="1:75" ht="15" x14ac:dyDescent="0.25">
      <c r="A77" s="73"/>
      <c r="B77" s="13">
        <v>35</v>
      </c>
      <c r="C77" s="15" t="s">
        <v>83</v>
      </c>
      <c r="D77" s="103">
        <v>0.63</v>
      </c>
      <c r="E77" s="103">
        <v>0.63</v>
      </c>
      <c r="F77" s="103">
        <v>0.65</v>
      </c>
      <c r="G77" s="103">
        <v>0.69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AM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</row>
    <row r="78" spans="1:75" ht="15" x14ac:dyDescent="0.25">
      <c r="A78" s="73"/>
      <c r="B78" s="13">
        <v>36</v>
      </c>
      <c r="C78" s="15" t="s">
        <v>23</v>
      </c>
      <c r="D78" s="103">
        <v>0.53</v>
      </c>
      <c r="E78" s="103">
        <v>0.8</v>
      </c>
      <c r="F78" s="103">
        <v>0.65</v>
      </c>
      <c r="G78" s="103">
        <v>0.77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AM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</row>
    <row r="79" spans="1:75" ht="15" x14ac:dyDescent="0.25">
      <c r="A79" s="73"/>
      <c r="B79" s="13">
        <v>37</v>
      </c>
      <c r="C79" s="15" t="s">
        <v>24</v>
      </c>
      <c r="D79" s="103">
        <v>0.52</v>
      </c>
      <c r="E79" s="103">
        <v>0.59</v>
      </c>
      <c r="F79" s="103">
        <v>0.59</v>
      </c>
      <c r="G79" s="103">
        <v>0.59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AM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</row>
    <row r="80" spans="1:75" ht="15" x14ac:dyDescent="0.25">
      <c r="A80" s="73"/>
      <c r="B80" s="13">
        <v>38</v>
      </c>
      <c r="C80" s="15" t="s">
        <v>89</v>
      </c>
      <c r="D80" s="103">
        <v>0.76</v>
      </c>
      <c r="E80" s="103">
        <v>0.76</v>
      </c>
      <c r="F80" s="103">
        <v>0.78</v>
      </c>
      <c r="G80" s="103">
        <v>0.75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AM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</row>
    <row r="81" spans="1:75" ht="15" x14ac:dyDescent="0.25">
      <c r="A81" s="73"/>
      <c r="B81" s="13">
        <v>39</v>
      </c>
      <c r="C81" s="15" t="s">
        <v>25</v>
      </c>
      <c r="D81" s="103">
        <v>0.88</v>
      </c>
      <c r="E81" s="103">
        <v>0.92</v>
      </c>
      <c r="F81" s="103">
        <v>0.84</v>
      </c>
      <c r="G81" s="103">
        <v>0.67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AM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</row>
    <row r="82" spans="1:75" ht="15" x14ac:dyDescent="0.25">
      <c r="A82" s="73"/>
      <c r="B82" s="13">
        <v>40</v>
      </c>
      <c r="C82" s="15" t="s">
        <v>26</v>
      </c>
      <c r="D82" s="103">
        <v>0.5</v>
      </c>
      <c r="E82" s="103">
        <v>0.61</v>
      </c>
      <c r="F82" s="103">
        <v>0.65</v>
      </c>
      <c r="G82" s="103">
        <v>0.63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AM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</row>
    <row r="83" spans="1:75" ht="15" x14ac:dyDescent="0.25">
      <c r="A83" s="73"/>
      <c r="B83" s="13">
        <v>41</v>
      </c>
      <c r="C83" s="15" t="s">
        <v>27</v>
      </c>
      <c r="D83" s="103">
        <v>0.53</v>
      </c>
      <c r="E83" s="103">
        <v>0.48</v>
      </c>
      <c r="F83" s="103">
        <v>0.4</v>
      </c>
      <c r="G83" s="103">
        <v>0.39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AM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</row>
    <row r="84" spans="1:75" ht="15" x14ac:dyDescent="0.25">
      <c r="A84" s="73"/>
      <c r="B84" s="13">
        <v>42</v>
      </c>
      <c r="C84" s="15" t="s">
        <v>84</v>
      </c>
      <c r="D84" s="103">
        <v>0.67</v>
      </c>
      <c r="E84" s="103">
        <v>0.48</v>
      </c>
      <c r="F84" s="103">
        <v>0.81</v>
      </c>
      <c r="G84" s="103">
        <v>0.81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AM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</row>
    <row r="85" spans="1:75" ht="15" x14ac:dyDescent="0.25">
      <c r="A85" s="73"/>
      <c r="B85" s="13">
        <v>43</v>
      </c>
      <c r="C85" s="15" t="s">
        <v>28</v>
      </c>
      <c r="D85" s="103">
        <v>0.66</v>
      </c>
      <c r="E85" s="103">
        <v>0.71</v>
      </c>
      <c r="F85" s="103">
        <v>0.72</v>
      </c>
      <c r="G85" s="103">
        <v>0.77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AM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</row>
    <row r="86" spans="1:75" ht="15" x14ac:dyDescent="0.25">
      <c r="A86" s="73"/>
      <c r="B86" s="13">
        <v>44</v>
      </c>
      <c r="C86" s="15" t="s">
        <v>29</v>
      </c>
      <c r="D86" s="103">
        <v>0.52</v>
      </c>
      <c r="E86" s="103">
        <v>0.55000000000000004</v>
      </c>
      <c r="F86" s="103">
        <v>0.67</v>
      </c>
      <c r="G86" s="103">
        <v>0.71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AM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</row>
    <row r="87" spans="1:75" ht="15" x14ac:dyDescent="0.25">
      <c r="A87" s="73"/>
      <c r="B87" s="13">
        <v>45</v>
      </c>
      <c r="C87" s="15" t="s">
        <v>30</v>
      </c>
      <c r="D87" s="103">
        <v>0.72</v>
      </c>
      <c r="E87" s="103">
        <v>0.64</v>
      </c>
      <c r="F87" s="103">
        <v>0.73</v>
      </c>
      <c r="G87" s="103">
        <v>0.76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AM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</row>
    <row r="88" spans="1:75" ht="15" x14ac:dyDescent="0.25">
      <c r="A88" s="73"/>
      <c r="B88" s="13">
        <v>46</v>
      </c>
      <c r="C88" s="15" t="s">
        <v>31</v>
      </c>
      <c r="D88" s="103">
        <v>0.49</v>
      </c>
      <c r="E88" s="103">
        <v>0.57999999999999996</v>
      </c>
      <c r="F88" s="103">
        <v>0.68</v>
      </c>
      <c r="G88" s="103">
        <v>0.65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AM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</row>
    <row r="89" spans="1:75" ht="15" x14ac:dyDescent="0.25">
      <c r="A89" s="73"/>
      <c r="B89" s="13">
        <v>47</v>
      </c>
      <c r="C89" s="15" t="s">
        <v>32</v>
      </c>
      <c r="D89" s="103">
        <v>0.61</v>
      </c>
      <c r="E89" s="103">
        <v>0.57999999999999996</v>
      </c>
      <c r="F89" s="103">
        <v>0.61</v>
      </c>
      <c r="G89" s="103">
        <v>0.67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AM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</row>
    <row r="90" spans="1:75" ht="15" x14ac:dyDescent="0.25">
      <c r="A90" s="73"/>
      <c r="B90" s="13">
        <v>48</v>
      </c>
      <c r="C90" s="15" t="s">
        <v>33</v>
      </c>
      <c r="D90" s="103">
        <v>0.78</v>
      </c>
      <c r="E90" s="103">
        <v>0.81</v>
      </c>
      <c r="F90" s="103">
        <v>0.87</v>
      </c>
      <c r="G90" s="103">
        <v>0.87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AM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</row>
    <row r="91" spans="1:75" ht="15" x14ac:dyDescent="0.25">
      <c r="A91" s="73"/>
      <c r="B91" s="13">
        <v>49</v>
      </c>
      <c r="C91" s="15" t="s">
        <v>76</v>
      </c>
      <c r="D91" s="103">
        <v>0.8</v>
      </c>
      <c r="E91" s="103">
        <v>0.85</v>
      </c>
      <c r="F91" s="103">
        <v>0.88</v>
      </c>
      <c r="G91" s="103">
        <v>0.91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AM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</row>
    <row r="92" spans="1:75" ht="15" x14ac:dyDescent="0.25">
      <c r="A92" s="73"/>
      <c r="B92" s="13">
        <v>50</v>
      </c>
      <c r="C92" s="15" t="s">
        <v>34</v>
      </c>
      <c r="D92" s="103">
        <v>0.57999999999999996</v>
      </c>
      <c r="E92" s="103">
        <v>0.8</v>
      </c>
      <c r="F92" s="103">
        <v>0.88</v>
      </c>
      <c r="G92" s="103">
        <v>0.87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AM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</row>
    <row r="93" spans="1:75" ht="15" x14ac:dyDescent="0.25">
      <c r="A93" s="73"/>
      <c r="B93" s="13">
        <v>51</v>
      </c>
      <c r="C93" s="15" t="s">
        <v>35</v>
      </c>
      <c r="D93" s="103">
        <v>0.73</v>
      </c>
      <c r="E93" s="103">
        <v>0.74</v>
      </c>
      <c r="F93" s="103">
        <v>0.78</v>
      </c>
      <c r="G93" s="103">
        <v>0.76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AM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</row>
    <row r="94" spans="1:75" ht="15" x14ac:dyDescent="0.25">
      <c r="A94" s="73"/>
      <c r="B94" s="13">
        <v>52</v>
      </c>
      <c r="C94" s="15" t="s">
        <v>36</v>
      </c>
      <c r="D94" s="103">
        <v>0.75</v>
      </c>
      <c r="E94" s="103">
        <v>0.74</v>
      </c>
      <c r="F94" s="103">
        <v>0.87</v>
      </c>
      <c r="G94" s="103">
        <v>0.85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AM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</row>
    <row r="95" spans="1:75" ht="15" x14ac:dyDescent="0.25">
      <c r="A95" s="73"/>
      <c r="B95" s="13">
        <v>53</v>
      </c>
      <c r="C95" s="15" t="s">
        <v>37</v>
      </c>
      <c r="D95" s="103">
        <v>0.59</v>
      </c>
      <c r="E95" s="103">
        <v>0.66</v>
      </c>
      <c r="F95" s="103">
        <v>0.4</v>
      </c>
      <c r="G95" s="103">
        <v>0.36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AM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</row>
    <row r="96" spans="1:75" ht="15" x14ac:dyDescent="0.25">
      <c r="A96" s="73"/>
      <c r="B96" s="13">
        <v>54</v>
      </c>
      <c r="C96" s="15" t="s">
        <v>38</v>
      </c>
      <c r="D96" s="103">
        <v>0.67</v>
      </c>
      <c r="E96" s="103">
        <v>0.72</v>
      </c>
      <c r="F96" s="103">
        <v>0.46</v>
      </c>
      <c r="G96" s="103">
        <v>0.54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AM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</row>
    <row r="97" spans="1:75" ht="15" x14ac:dyDescent="0.25">
      <c r="A97" s="73"/>
      <c r="B97" s="13">
        <v>55</v>
      </c>
      <c r="C97" s="15" t="s">
        <v>39</v>
      </c>
      <c r="D97" s="103">
        <v>0.71</v>
      </c>
      <c r="E97" s="103">
        <v>0.79</v>
      </c>
      <c r="F97" s="103">
        <v>0.68</v>
      </c>
      <c r="G97" s="103">
        <v>0.64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AM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</row>
    <row r="98" spans="1:75" ht="15" x14ac:dyDescent="0.25">
      <c r="A98" s="73"/>
      <c r="B98" s="13">
        <v>56</v>
      </c>
      <c r="C98" s="15" t="s">
        <v>175</v>
      </c>
      <c r="D98" s="103">
        <v>0.63</v>
      </c>
      <c r="E98" s="103">
        <v>0.77</v>
      </c>
      <c r="F98" s="103">
        <v>0.57999999999999996</v>
      </c>
      <c r="G98" s="103">
        <v>0.47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AM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</row>
    <row r="99" spans="1:75" ht="15" x14ac:dyDescent="0.25">
      <c r="A99" s="73"/>
      <c r="B99" s="13">
        <v>57</v>
      </c>
      <c r="C99" s="15" t="s">
        <v>40</v>
      </c>
      <c r="D99" s="103">
        <v>0.57999999999999996</v>
      </c>
      <c r="E99" s="103">
        <v>0.72</v>
      </c>
      <c r="F99" s="103">
        <v>0.48</v>
      </c>
      <c r="G99" s="103">
        <v>0.46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AM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</row>
    <row r="100" spans="1:75" ht="15" x14ac:dyDescent="0.25">
      <c r="A100" s="73"/>
      <c r="B100" s="13">
        <v>58</v>
      </c>
      <c r="C100" s="15" t="s">
        <v>90</v>
      </c>
      <c r="D100" s="103">
        <v>0.5</v>
      </c>
      <c r="E100" s="103">
        <v>0.55000000000000004</v>
      </c>
      <c r="F100" s="103">
        <v>0.56000000000000005</v>
      </c>
      <c r="G100" s="103">
        <v>0.52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AM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</row>
    <row r="101" spans="1:75" ht="15" x14ac:dyDescent="0.25">
      <c r="A101" s="73"/>
      <c r="B101" s="13">
        <v>59</v>
      </c>
      <c r="C101" s="15" t="s">
        <v>41</v>
      </c>
      <c r="D101" s="103">
        <v>0.59</v>
      </c>
      <c r="E101" s="103">
        <v>0.67</v>
      </c>
      <c r="F101" s="103">
        <v>0.68</v>
      </c>
      <c r="G101" s="103">
        <v>0.59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AM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</row>
    <row r="102" spans="1:75" ht="15" x14ac:dyDescent="0.25">
      <c r="A102" s="73"/>
      <c r="B102" s="13">
        <v>60</v>
      </c>
      <c r="C102" s="15" t="s">
        <v>42</v>
      </c>
      <c r="D102" s="103">
        <v>0.69</v>
      </c>
      <c r="E102" s="103">
        <v>0.71</v>
      </c>
      <c r="F102" s="103">
        <v>0.66</v>
      </c>
      <c r="G102" s="103">
        <v>0.63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AM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</row>
    <row r="103" spans="1:75" ht="15" x14ac:dyDescent="0.25">
      <c r="A103" s="73"/>
      <c r="B103" s="13">
        <v>61</v>
      </c>
      <c r="C103" s="15" t="s">
        <v>85</v>
      </c>
      <c r="D103" s="103">
        <v>0.66</v>
      </c>
      <c r="E103" s="103">
        <v>0.78</v>
      </c>
      <c r="F103" s="103">
        <v>0.49</v>
      </c>
      <c r="G103" s="103">
        <v>0.55000000000000004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AM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</row>
    <row r="104" spans="1:75" ht="15" x14ac:dyDescent="0.25">
      <c r="A104" s="73"/>
      <c r="B104" s="13">
        <v>62</v>
      </c>
      <c r="C104" s="15" t="s">
        <v>43</v>
      </c>
      <c r="D104" s="103">
        <v>0.3</v>
      </c>
      <c r="E104" s="103">
        <v>0.28000000000000003</v>
      </c>
      <c r="F104" s="103">
        <v>0.32</v>
      </c>
      <c r="G104" s="103">
        <v>0.36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AM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</row>
    <row r="105" spans="1:75" ht="15" x14ac:dyDescent="0.25">
      <c r="A105" s="73"/>
      <c r="B105" s="13">
        <v>63</v>
      </c>
      <c r="C105" s="15" t="s">
        <v>44</v>
      </c>
      <c r="D105" s="103">
        <v>0.46</v>
      </c>
      <c r="E105" s="103">
        <v>0.57999999999999996</v>
      </c>
      <c r="F105" s="103">
        <v>0.54</v>
      </c>
      <c r="G105" s="103">
        <v>0.52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AM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</row>
    <row r="106" spans="1:75" ht="15" x14ac:dyDescent="0.25">
      <c r="A106" s="73"/>
      <c r="B106" s="13">
        <v>64</v>
      </c>
      <c r="C106" s="15" t="s">
        <v>45</v>
      </c>
      <c r="D106" s="103">
        <v>0.5</v>
      </c>
      <c r="E106" s="103">
        <v>0.49</v>
      </c>
      <c r="F106" s="103">
        <v>0.49</v>
      </c>
      <c r="G106" s="103">
        <v>0.38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AM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</row>
    <row r="107" spans="1:75" ht="15" x14ac:dyDescent="0.25">
      <c r="A107" s="73"/>
      <c r="B107" s="13">
        <v>65</v>
      </c>
      <c r="C107" s="15" t="s">
        <v>46</v>
      </c>
      <c r="D107" s="103">
        <v>0.45</v>
      </c>
      <c r="E107" s="103">
        <v>0.53</v>
      </c>
      <c r="F107" s="103">
        <v>0.48</v>
      </c>
      <c r="G107" s="103">
        <v>0.55000000000000004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AM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</row>
    <row r="108" spans="1:75" ht="15" x14ac:dyDescent="0.25">
      <c r="A108" s="73"/>
      <c r="B108" s="13">
        <v>66</v>
      </c>
      <c r="C108" s="15" t="s">
        <v>47</v>
      </c>
      <c r="D108" s="103">
        <v>0.44</v>
      </c>
      <c r="E108" s="103">
        <v>0.56999999999999995</v>
      </c>
      <c r="F108" s="103">
        <v>0.37</v>
      </c>
      <c r="G108" s="103">
        <v>0.28000000000000003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AM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</row>
    <row r="109" spans="1:75" ht="15" x14ac:dyDescent="0.25">
      <c r="A109" s="73"/>
      <c r="B109" s="13">
        <v>67</v>
      </c>
      <c r="C109" s="15" t="s">
        <v>48</v>
      </c>
      <c r="D109" s="103">
        <v>0.32</v>
      </c>
      <c r="E109" s="103">
        <v>0.33</v>
      </c>
      <c r="F109" s="103">
        <v>0.35</v>
      </c>
      <c r="G109" s="103">
        <v>0.35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AM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</row>
    <row r="110" spans="1:75" ht="15" x14ac:dyDescent="0.25">
      <c r="A110" s="73"/>
      <c r="B110" s="13">
        <v>68</v>
      </c>
      <c r="C110" s="15" t="s">
        <v>49</v>
      </c>
      <c r="D110" s="103">
        <v>0.24</v>
      </c>
      <c r="E110" s="103">
        <v>0.26</v>
      </c>
      <c r="F110" s="103">
        <v>0.28999999999999998</v>
      </c>
      <c r="G110" s="103">
        <v>0.33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AM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</row>
    <row r="111" spans="1:75" ht="15" x14ac:dyDescent="0.25">
      <c r="A111" s="73"/>
      <c r="B111" s="13">
        <v>69</v>
      </c>
      <c r="C111" s="15" t="s">
        <v>50</v>
      </c>
      <c r="D111" s="103">
        <v>0.57999999999999996</v>
      </c>
      <c r="E111" s="103">
        <v>0.63</v>
      </c>
      <c r="F111" s="103">
        <v>0.64</v>
      </c>
      <c r="G111" s="103">
        <v>0.64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AM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</row>
    <row r="112" spans="1:75" ht="15" x14ac:dyDescent="0.25">
      <c r="A112" s="73"/>
      <c r="B112" s="13">
        <v>70</v>
      </c>
      <c r="C112" s="15" t="s">
        <v>51</v>
      </c>
      <c r="D112" s="103">
        <v>0.51</v>
      </c>
      <c r="E112" s="103">
        <v>0.53</v>
      </c>
      <c r="F112" s="103">
        <v>0.56000000000000005</v>
      </c>
      <c r="G112" s="103">
        <v>0.53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AM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</row>
    <row r="113" spans="1:75" ht="15" x14ac:dyDescent="0.25">
      <c r="A113" s="73"/>
      <c r="B113" s="13">
        <v>71</v>
      </c>
      <c r="C113" s="15" t="s">
        <v>52</v>
      </c>
      <c r="D113" s="103">
        <v>0.52</v>
      </c>
      <c r="E113" s="103">
        <v>0.61</v>
      </c>
      <c r="F113" s="103">
        <v>0.6</v>
      </c>
      <c r="G113" s="103">
        <v>0.52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AM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</row>
    <row r="114" spans="1:75" ht="15" x14ac:dyDescent="0.25">
      <c r="A114" s="73"/>
      <c r="B114" s="13">
        <v>72</v>
      </c>
      <c r="C114" s="15" t="s">
        <v>195</v>
      </c>
      <c r="D114" s="103"/>
      <c r="E114" s="103"/>
      <c r="F114" s="103"/>
      <c r="G114" s="10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AM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</row>
    <row r="115" spans="1:75" ht="15" x14ac:dyDescent="0.25">
      <c r="A115" s="73"/>
      <c r="B115" s="13">
        <v>73</v>
      </c>
      <c r="C115" s="14" t="s">
        <v>196</v>
      </c>
      <c r="D115" s="103"/>
      <c r="E115" s="103"/>
      <c r="F115" s="103"/>
      <c r="G115" s="10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AM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</row>
    <row r="116" spans="1:75" ht="15" x14ac:dyDescent="0.25">
      <c r="A116" s="73"/>
      <c r="B116" s="13">
        <v>74</v>
      </c>
      <c r="C116" s="14" t="s">
        <v>197</v>
      </c>
      <c r="D116" s="103"/>
      <c r="E116" s="103"/>
      <c r="F116" s="103"/>
      <c r="G116" s="10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AM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</row>
    <row r="117" spans="1:75" ht="15" x14ac:dyDescent="0.25">
      <c r="A117" s="73"/>
      <c r="B117" s="13">
        <v>75</v>
      </c>
      <c r="C117" s="14" t="s">
        <v>198</v>
      </c>
      <c r="D117" s="103"/>
      <c r="E117" s="103"/>
      <c r="F117" s="103"/>
      <c r="G117" s="10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AM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</row>
    <row r="118" spans="1:75" ht="15" x14ac:dyDescent="0.25">
      <c r="A118" s="73"/>
      <c r="B118" s="13">
        <v>76</v>
      </c>
      <c r="C118" s="14" t="s">
        <v>199</v>
      </c>
      <c r="D118" s="103"/>
      <c r="E118" s="103"/>
      <c r="F118" s="103"/>
      <c r="G118" s="10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AM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</row>
    <row r="119" spans="1:75" ht="15" x14ac:dyDescent="0.25">
      <c r="A119" s="73"/>
      <c r="B119" s="13">
        <v>77</v>
      </c>
      <c r="C119" s="14" t="s">
        <v>200</v>
      </c>
      <c r="D119" s="103"/>
      <c r="E119" s="103"/>
      <c r="F119" s="103"/>
      <c r="G119" s="10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AM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</row>
    <row r="120" spans="1:75" ht="15" x14ac:dyDescent="0.25">
      <c r="A120" s="73"/>
      <c r="B120" s="13">
        <v>78</v>
      </c>
      <c r="C120" s="14" t="s">
        <v>201</v>
      </c>
      <c r="D120" s="103"/>
      <c r="E120" s="103"/>
      <c r="F120" s="103"/>
      <c r="G120" s="10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AM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</row>
    <row r="121" spans="1:75" ht="15" x14ac:dyDescent="0.25">
      <c r="A121" s="73"/>
      <c r="B121" s="13"/>
      <c r="C121" s="14"/>
      <c r="D121" s="103"/>
      <c r="E121" s="103"/>
      <c r="F121" s="103"/>
      <c r="G121" s="10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AM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</row>
    <row r="122" spans="1:75" ht="15" x14ac:dyDescent="0.25">
      <c r="A122" s="73"/>
      <c r="B122" s="13"/>
      <c r="C122" s="14"/>
      <c r="D122" s="103"/>
      <c r="E122" s="103"/>
      <c r="F122" s="103"/>
      <c r="G122" s="10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AM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</row>
    <row r="123" spans="1:75" ht="15" x14ac:dyDescent="0.25">
      <c r="A123" s="73"/>
      <c r="B123" s="13"/>
      <c r="C123" s="14"/>
      <c r="D123" s="103"/>
      <c r="E123" s="103"/>
      <c r="F123" s="103"/>
      <c r="G123" s="10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AM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</row>
    <row r="124" spans="1:75" ht="15" x14ac:dyDescent="0.25">
      <c r="A124" s="73"/>
      <c r="B124" s="13"/>
      <c r="C124" s="14"/>
      <c r="D124" s="103"/>
      <c r="E124" s="103"/>
      <c r="F124" s="103"/>
      <c r="G124" s="10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AM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</row>
    <row r="125" spans="1:75" ht="15" x14ac:dyDescent="0.25">
      <c r="A125" s="73"/>
      <c r="B125" s="13"/>
      <c r="C125" s="14"/>
      <c r="D125" s="103"/>
      <c r="E125" s="103"/>
      <c r="F125" s="103"/>
      <c r="G125" s="10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AM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</row>
    <row r="126" spans="1:75" ht="15" x14ac:dyDescent="0.25">
      <c r="A126" s="73"/>
      <c r="B126" s="13"/>
      <c r="C126" s="14"/>
      <c r="D126" s="103"/>
      <c r="E126" s="103"/>
      <c r="F126" s="103"/>
      <c r="G126" s="10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AM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</row>
    <row r="127" spans="1:75" ht="15" x14ac:dyDescent="0.25">
      <c r="A127" s="73"/>
      <c r="B127" s="73"/>
      <c r="C127" s="73"/>
      <c r="D127" s="103"/>
      <c r="E127" s="103"/>
      <c r="F127" s="103"/>
      <c r="G127" s="10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AM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</row>
    <row r="128" spans="1:75" ht="15" x14ac:dyDescent="0.25">
      <c r="A128" s="73"/>
      <c r="B128" s="73"/>
      <c r="C128" s="73"/>
      <c r="D128" s="103"/>
      <c r="E128" s="103"/>
      <c r="F128" s="103"/>
      <c r="G128" s="10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AM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</row>
    <row r="129" spans="1:75" ht="15" x14ac:dyDescent="0.25">
      <c r="A129" s="73"/>
      <c r="B129" s="73"/>
      <c r="C129" s="73"/>
      <c r="D129" s="103"/>
      <c r="E129" s="103"/>
      <c r="F129" s="103"/>
      <c r="G129" s="10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AM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</row>
    <row r="130" spans="1:75" ht="15" x14ac:dyDescent="0.25">
      <c r="A130" s="73"/>
      <c r="B130" s="73"/>
      <c r="C130" s="73"/>
      <c r="D130" s="103"/>
      <c r="E130" s="103"/>
      <c r="F130" s="103"/>
      <c r="G130" s="10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AM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</row>
    <row r="131" spans="1:75" x14ac:dyDescent="0.2">
      <c r="A131" s="73"/>
      <c r="B131" s="73"/>
      <c r="C131" s="73"/>
      <c r="D131" s="73"/>
      <c r="E131" s="96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AM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</row>
    <row r="132" spans="1:75" x14ac:dyDescent="0.2">
      <c r="A132" s="73"/>
      <c r="B132" s="73"/>
      <c r="C132" s="73"/>
      <c r="D132" s="73"/>
      <c r="E132" s="96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AM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</row>
    <row r="133" spans="1:75" x14ac:dyDescent="0.2">
      <c r="A133" s="73"/>
      <c r="B133" s="73"/>
      <c r="C133" s="73"/>
      <c r="D133" s="73"/>
      <c r="E133" s="96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AM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</row>
    <row r="134" spans="1:75" x14ac:dyDescent="0.2">
      <c r="A134" s="73"/>
      <c r="B134" s="73"/>
      <c r="C134" s="73"/>
      <c r="D134" s="73"/>
      <c r="E134" s="96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AM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</row>
    <row r="135" spans="1:75" x14ac:dyDescent="0.2">
      <c r="A135" s="73"/>
      <c r="B135" s="73"/>
      <c r="C135" s="73"/>
      <c r="D135" s="73"/>
      <c r="E135" s="96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AM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</row>
    <row r="136" spans="1:75" x14ac:dyDescent="0.2">
      <c r="A136" s="73"/>
      <c r="B136" s="73"/>
      <c r="C136" s="73"/>
      <c r="D136" s="73"/>
      <c r="E136" s="96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AM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</row>
    <row r="137" spans="1:75" x14ac:dyDescent="0.2">
      <c r="A137" s="73"/>
      <c r="B137" s="73"/>
      <c r="C137" s="73"/>
      <c r="D137" s="73"/>
      <c r="E137" s="96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AM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</row>
    <row r="138" spans="1:75" x14ac:dyDescent="0.2">
      <c r="A138" s="73"/>
      <c r="B138" s="73"/>
      <c r="C138" s="73"/>
      <c r="D138" s="73"/>
      <c r="E138" s="96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AM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</row>
    <row r="139" spans="1:75" x14ac:dyDescent="0.2">
      <c r="A139" s="73"/>
      <c r="B139" s="73"/>
      <c r="C139" s="73"/>
      <c r="D139" s="73"/>
      <c r="E139" s="96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AM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</row>
    <row r="140" spans="1:75" x14ac:dyDescent="0.2">
      <c r="A140" s="73"/>
      <c r="B140" s="73"/>
      <c r="C140" s="73"/>
      <c r="D140" s="73"/>
      <c r="E140" s="96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AM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</row>
    <row r="141" spans="1:75" x14ac:dyDescent="0.2">
      <c r="A141" s="73"/>
      <c r="B141" s="73"/>
      <c r="C141" s="73"/>
      <c r="D141" s="73"/>
      <c r="E141" s="96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AM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</row>
    <row r="142" spans="1:75" x14ac:dyDescent="0.2">
      <c r="A142" s="73"/>
      <c r="B142" s="73"/>
      <c r="C142" s="73"/>
      <c r="D142" s="73"/>
      <c r="E142" s="96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AM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</row>
    <row r="143" spans="1:75" x14ac:dyDescent="0.2">
      <c r="A143" s="73"/>
      <c r="B143" s="73"/>
      <c r="C143" s="73"/>
      <c r="D143" s="73"/>
      <c r="E143" s="96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AM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</row>
    <row r="144" spans="1:75" x14ac:dyDescent="0.2">
      <c r="A144" s="73"/>
      <c r="B144" s="73"/>
      <c r="C144" s="73"/>
      <c r="D144" s="73"/>
      <c r="E144" s="96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AM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</row>
    <row r="145" spans="1:75" x14ac:dyDescent="0.2">
      <c r="A145" s="73"/>
      <c r="B145" s="73"/>
      <c r="C145" s="73"/>
      <c r="D145" s="73"/>
      <c r="E145" s="96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AM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</row>
    <row r="146" spans="1:75" x14ac:dyDescent="0.2">
      <c r="A146" s="73"/>
      <c r="B146" s="73"/>
      <c r="C146" s="73"/>
      <c r="D146" s="73"/>
      <c r="E146" s="96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AM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</row>
    <row r="147" spans="1:75" x14ac:dyDescent="0.2">
      <c r="A147" s="73"/>
      <c r="B147" s="73"/>
      <c r="C147" s="73"/>
      <c r="D147" s="73"/>
      <c r="E147" s="96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AM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</row>
    <row r="148" spans="1:75" x14ac:dyDescent="0.2">
      <c r="A148" s="73"/>
      <c r="B148" s="73"/>
      <c r="C148" s="73"/>
      <c r="D148" s="73"/>
      <c r="E148" s="96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AM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</row>
    <row r="149" spans="1:75" x14ac:dyDescent="0.2">
      <c r="A149" s="73"/>
      <c r="B149" s="73"/>
      <c r="C149" s="96"/>
      <c r="D149" s="96"/>
      <c r="E149" s="96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AM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</row>
    <row r="150" spans="1:75" x14ac:dyDescent="0.2">
      <c r="A150" s="73"/>
      <c r="B150" s="73"/>
      <c r="C150" s="96"/>
      <c r="D150" s="96"/>
      <c r="E150" s="96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AM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</row>
    <row r="151" spans="1:75" x14ac:dyDescent="0.2">
      <c r="A151" s="73"/>
      <c r="B151" s="73"/>
      <c r="C151" s="96"/>
      <c r="D151" s="96"/>
      <c r="E151" s="96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AM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</row>
    <row r="152" spans="1:75" x14ac:dyDescent="0.2">
      <c r="A152" s="73"/>
      <c r="B152" s="73"/>
      <c r="C152" s="96"/>
      <c r="D152" s="96"/>
      <c r="E152" s="96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AM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</row>
    <row r="153" spans="1:75" x14ac:dyDescent="0.2">
      <c r="A153" s="73"/>
      <c r="B153" s="73"/>
      <c r="C153" s="96"/>
      <c r="D153" s="96"/>
      <c r="E153" s="96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AM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</row>
    <row r="154" spans="1:75" x14ac:dyDescent="0.2">
      <c r="A154" s="73"/>
      <c r="B154" s="73"/>
      <c r="C154" s="96"/>
      <c r="D154" s="96"/>
      <c r="E154" s="96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AM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</row>
    <row r="155" spans="1:75" x14ac:dyDescent="0.2">
      <c r="A155" s="73"/>
      <c r="B155" s="73"/>
      <c r="C155" s="96"/>
      <c r="D155" s="96"/>
      <c r="E155" s="96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AM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</row>
    <row r="156" spans="1:75" x14ac:dyDescent="0.2">
      <c r="A156" s="73"/>
      <c r="B156" s="73"/>
      <c r="C156" s="96"/>
      <c r="D156" s="96"/>
      <c r="E156" s="96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AM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</row>
    <row r="157" spans="1:75" x14ac:dyDescent="0.2">
      <c r="A157" s="73"/>
      <c r="B157" s="73"/>
      <c r="C157" s="96"/>
      <c r="D157" s="96"/>
      <c r="E157" s="96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AM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</row>
    <row r="158" spans="1:75" x14ac:dyDescent="0.2">
      <c r="A158" s="73"/>
      <c r="B158" s="73"/>
      <c r="C158" s="96"/>
      <c r="D158" s="96"/>
      <c r="E158" s="96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AM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</row>
    <row r="159" spans="1:75" x14ac:dyDescent="0.2">
      <c r="A159" s="73"/>
      <c r="B159" s="73"/>
      <c r="C159" s="96"/>
      <c r="D159" s="96"/>
      <c r="E159" s="96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AM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</row>
    <row r="160" spans="1:75" x14ac:dyDescent="0.2">
      <c r="A160" s="73"/>
      <c r="B160" s="73"/>
      <c r="C160" s="96"/>
      <c r="D160" s="96"/>
      <c r="E160" s="96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AM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</row>
    <row r="161" spans="1:75" x14ac:dyDescent="0.2">
      <c r="A161" s="73"/>
      <c r="B161" s="73"/>
      <c r="C161" s="96"/>
      <c r="D161" s="96"/>
      <c r="E161" s="96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AM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</row>
    <row r="162" spans="1:75" x14ac:dyDescent="0.2">
      <c r="A162" s="73"/>
      <c r="B162" s="73"/>
      <c r="C162" s="96"/>
      <c r="D162" s="96"/>
      <c r="E162" s="96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AM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</row>
    <row r="163" spans="1:75" x14ac:dyDescent="0.2">
      <c r="A163" s="73"/>
      <c r="B163" s="73"/>
      <c r="C163" s="96"/>
      <c r="D163" s="96"/>
      <c r="E163" s="96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AM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</row>
    <row r="164" spans="1:75" x14ac:dyDescent="0.2">
      <c r="A164" s="73"/>
      <c r="B164" s="73"/>
      <c r="C164" s="96"/>
      <c r="D164" s="96"/>
      <c r="E164" s="96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AM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</row>
    <row r="165" spans="1:75" x14ac:dyDescent="0.2">
      <c r="A165" s="73"/>
      <c r="B165" s="73"/>
      <c r="C165" s="96"/>
      <c r="D165" s="96"/>
      <c r="E165" s="96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AM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</row>
    <row r="166" spans="1:75" x14ac:dyDescent="0.2">
      <c r="A166" s="73"/>
      <c r="B166" s="73"/>
      <c r="C166" s="96"/>
      <c r="D166" s="96"/>
      <c r="E166" s="96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AM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</row>
    <row r="167" spans="1:75" x14ac:dyDescent="0.2">
      <c r="A167" s="73"/>
      <c r="B167" s="73"/>
      <c r="C167" s="96"/>
      <c r="D167" s="96"/>
      <c r="E167" s="96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AM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</row>
    <row r="168" spans="1:75" x14ac:dyDescent="0.2">
      <c r="A168" s="73"/>
      <c r="B168" s="73"/>
      <c r="C168" s="96"/>
      <c r="D168" s="96"/>
      <c r="E168" s="96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AM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</row>
    <row r="169" spans="1:75" x14ac:dyDescent="0.2">
      <c r="A169" s="73"/>
      <c r="B169" s="73"/>
      <c r="C169" s="96"/>
      <c r="D169" s="96"/>
      <c r="E169" s="96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AM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</row>
    <row r="170" spans="1:75" x14ac:dyDescent="0.2">
      <c r="A170" s="73"/>
      <c r="B170" s="73"/>
      <c r="C170" s="96"/>
      <c r="D170" s="96"/>
      <c r="E170" s="96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AM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</row>
    <row r="171" spans="1:75" x14ac:dyDescent="0.2">
      <c r="A171" s="73"/>
      <c r="B171" s="73"/>
      <c r="C171" s="96"/>
      <c r="D171" s="96"/>
      <c r="E171" s="96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AM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</row>
    <row r="172" spans="1:75" x14ac:dyDescent="0.2">
      <c r="A172" s="73"/>
      <c r="B172" s="73"/>
      <c r="C172" s="96"/>
      <c r="D172" s="96"/>
      <c r="E172" s="96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AM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</row>
    <row r="173" spans="1:75" x14ac:dyDescent="0.2">
      <c r="A173" s="73"/>
      <c r="B173" s="73"/>
      <c r="C173" s="96"/>
      <c r="D173" s="96"/>
      <c r="E173" s="96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AM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</row>
    <row r="174" spans="1:75" x14ac:dyDescent="0.2">
      <c r="A174" s="73"/>
      <c r="B174" s="73"/>
      <c r="C174" s="96"/>
      <c r="D174" s="96"/>
      <c r="E174" s="96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AM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</row>
    <row r="175" spans="1:75" x14ac:dyDescent="0.2">
      <c r="A175" s="73"/>
      <c r="B175" s="73"/>
      <c r="C175" s="96"/>
      <c r="D175" s="96"/>
      <c r="E175" s="96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AM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</row>
    <row r="176" spans="1:75" x14ac:dyDescent="0.2">
      <c r="A176" s="73"/>
      <c r="B176" s="73"/>
      <c r="C176" s="96"/>
      <c r="D176" s="96"/>
      <c r="E176" s="96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AM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</row>
    <row r="177" spans="1:75" x14ac:dyDescent="0.2">
      <c r="A177" s="73"/>
      <c r="B177" s="73"/>
      <c r="C177" s="96"/>
      <c r="D177" s="96"/>
      <c r="E177" s="96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AM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</row>
    <row r="178" spans="1:75" x14ac:dyDescent="0.2">
      <c r="A178" s="73"/>
      <c r="B178" s="73"/>
      <c r="C178" s="96"/>
      <c r="D178" s="96"/>
      <c r="E178" s="96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AM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</row>
    <row r="179" spans="1:75" x14ac:dyDescent="0.2">
      <c r="A179" s="73"/>
      <c r="B179" s="73"/>
      <c r="C179" s="96"/>
      <c r="D179" s="96"/>
      <c r="E179" s="96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AM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</row>
    <row r="180" spans="1:75" x14ac:dyDescent="0.2">
      <c r="A180" s="73"/>
      <c r="B180" s="73"/>
      <c r="C180" s="96"/>
      <c r="D180" s="96"/>
      <c r="E180" s="96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AM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</row>
    <row r="181" spans="1:75" x14ac:dyDescent="0.2">
      <c r="A181" s="73"/>
      <c r="B181" s="73"/>
      <c r="C181" s="96"/>
      <c r="D181" s="96"/>
      <c r="E181" s="96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AM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</row>
    <row r="182" spans="1:75" x14ac:dyDescent="0.2">
      <c r="A182" s="73"/>
      <c r="B182" s="73"/>
      <c r="C182" s="96"/>
      <c r="D182" s="96"/>
      <c r="E182" s="96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AM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</row>
    <row r="183" spans="1:75" x14ac:dyDescent="0.2">
      <c r="A183" s="73"/>
      <c r="B183" s="73"/>
      <c r="C183" s="96"/>
      <c r="D183" s="96"/>
      <c r="E183" s="96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AM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</row>
    <row r="184" spans="1:75" x14ac:dyDescent="0.2">
      <c r="A184" s="73"/>
      <c r="B184" s="73"/>
      <c r="C184" s="96"/>
      <c r="D184" s="96"/>
      <c r="E184" s="96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AM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</row>
    <row r="185" spans="1:75" x14ac:dyDescent="0.2">
      <c r="A185" s="73"/>
      <c r="B185" s="73"/>
      <c r="C185" s="96"/>
      <c r="D185" s="96"/>
      <c r="E185" s="96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AM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</row>
    <row r="186" spans="1:75" x14ac:dyDescent="0.2">
      <c r="A186" s="73"/>
      <c r="B186" s="73"/>
      <c r="C186" s="96"/>
      <c r="D186" s="96"/>
      <c r="E186" s="96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AM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</row>
    <row r="187" spans="1:75" x14ac:dyDescent="0.2">
      <c r="A187" s="73"/>
      <c r="B187" s="73"/>
      <c r="C187" s="96"/>
      <c r="D187" s="96"/>
      <c r="E187" s="96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AM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</row>
    <row r="188" spans="1:75" x14ac:dyDescent="0.2">
      <c r="A188" s="73"/>
      <c r="B188" s="73"/>
      <c r="C188" s="96"/>
      <c r="D188" s="96"/>
      <c r="E188" s="96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AM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</row>
    <row r="189" spans="1:75" x14ac:dyDescent="0.2">
      <c r="A189" s="73"/>
      <c r="B189" s="73"/>
      <c r="C189" s="96"/>
      <c r="D189" s="96"/>
      <c r="E189" s="96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AM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</row>
    <row r="190" spans="1:75" x14ac:dyDescent="0.2">
      <c r="A190" s="73"/>
      <c r="B190" s="73"/>
      <c r="C190" s="96"/>
      <c r="D190" s="96"/>
      <c r="E190" s="96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AM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</row>
    <row r="191" spans="1:75" x14ac:dyDescent="0.2">
      <c r="A191" s="73"/>
      <c r="B191" s="73"/>
      <c r="C191" s="96"/>
      <c r="D191" s="96"/>
      <c r="E191" s="96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AM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</row>
    <row r="192" spans="1:75" x14ac:dyDescent="0.2">
      <c r="A192" s="73"/>
      <c r="B192" s="73"/>
      <c r="C192" s="96"/>
      <c r="D192" s="96"/>
      <c r="E192" s="96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AM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</row>
    <row r="193" spans="1:75" x14ac:dyDescent="0.2">
      <c r="A193" s="73"/>
      <c r="B193" s="73"/>
      <c r="C193" s="96"/>
      <c r="D193" s="96"/>
      <c r="E193" s="96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AM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</row>
    <row r="194" spans="1:75" x14ac:dyDescent="0.2">
      <c r="A194" s="73"/>
      <c r="B194" s="73"/>
      <c r="C194" s="96"/>
      <c r="D194" s="96"/>
      <c r="E194" s="96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AM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</row>
    <row r="195" spans="1:75" x14ac:dyDescent="0.2">
      <c r="A195" s="73"/>
      <c r="B195" s="73"/>
      <c r="C195" s="96"/>
      <c r="D195" s="96"/>
      <c r="E195" s="96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AM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</row>
    <row r="196" spans="1:75" x14ac:dyDescent="0.2">
      <c r="A196" s="73"/>
      <c r="B196" s="73"/>
      <c r="C196" s="96"/>
      <c r="D196" s="96"/>
      <c r="E196" s="96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AM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</row>
    <row r="197" spans="1:75" x14ac:dyDescent="0.2">
      <c r="A197" s="73"/>
      <c r="B197" s="73"/>
      <c r="C197" s="96"/>
      <c r="D197" s="96"/>
      <c r="E197" s="96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AM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</row>
    <row r="198" spans="1:75" x14ac:dyDescent="0.2">
      <c r="A198" s="73"/>
      <c r="B198" s="73"/>
      <c r="C198" s="96"/>
      <c r="D198" s="96"/>
      <c r="E198" s="96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AM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</row>
    <row r="199" spans="1:75" x14ac:dyDescent="0.2">
      <c r="A199" s="73"/>
      <c r="B199" s="73"/>
      <c r="C199" s="96"/>
      <c r="D199" s="96"/>
      <c r="E199" s="96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AM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</row>
    <row r="200" spans="1:75" x14ac:dyDescent="0.2">
      <c r="A200" s="73"/>
      <c r="B200" s="73"/>
      <c r="C200" s="96"/>
      <c r="D200" s="96"/>
      <c r="E200" s="96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AM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</row>
    <row r="201" spans="1:75" x14ac:dyDescent="0.2">
      <c r="A201" s="73"/>
      <c r="B201" s="73"/>
      <c r="C201" s="96"/>
      <c r="D201" s="96"/>
      <c r="E201" s="96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AM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</row>
    <row r="202" spans="1:75" x14ac:dyDescent="0.2">
      <c r="A202" s="73"/>
      <c r="B202" s="73"/>
      <c r="C202" s="96"/>
      <c r="D202" s="96"/>
      <c r="E202" s="96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AM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</row>
    <row r="203" spans="1:75" x14ac:dyDescent="0.2">
      <c r="A203" s="73"/>
      <c r="B203" s="73"/>
      <c r="C203" s="96"/>
      <c r="D203" s="96"/>
      <c r="E203" s="96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AM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</row>
    <row r="204" spans="1:75" x14ac:dyDescent="0.2">
      <c r="A204" s="73"/>
      <c r="B204" s="73"/>
      <c r="C204" s="96"/>
      <c r="D204" s="96"/>
      <c r="E204" s="96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AM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</row>
    <row r="205" spans="1:75" x14ac:dyDescent="0.2">
      <c r="A205" s="73"/>
      <c r="B205" s="73"/>
      <c r="C205" s="96"/>
      <c r="D205" s="96"/>
      <c r="E205" s="96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AM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</row>
    <row r="206" spans="1:75" x14ac:dyDescent="0.2">
      <c r="A206" s="73"/>
      <c r="B206" s="73"/>
      <c r="C206" s="96"/>
      <c r="D206" s="96"/>
      <c r="E206" s="96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AM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</row>
    <row r="207" spans="1:75" x14ac:dyDescent="0.2">
      <c r="A207" s="73"/>
      <c r="B207" s="73"/>
      <c r="C207" s="96"/>
      <c r="D207" s="96"/>
      <c r="E207" s="96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AM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</row>
    <row r="208" spans="1:75" x14ac:dyDescent="0.2">
      <c r="A208" s="73"/>
      <c r="B208" s="73"/>
      <c r="C208" s="96"/>
      <c r="D208" s="96"/>
      <c r="E208" s="96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AM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</row>
    <row r="209" spans="1:75" x14ac:dyDescent="0.2">
      <c r="A209" s="73"/>
      <c r="B209" s="73"/>
      <c r="C209" s="96"/>
      <c r="D209" s="96"/>
      <c r="E209" s="96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AM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</row>
    <row r="210" spans="1:75" x14ac:dyDescent="0.2">
      <c r="A210" s="73"/>
      <c r="B210" s="73"/>
      <c r="C210" s="96"/>
      <c r="D210" s="96"/>
      <c r="E210" s="96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AM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</row>
    <row r="211" spans="1:75" x14ac:dyDescent="0.2">
      <c r="A211" s="73"/>
      <c r="B211" s="73"/>
      <c r="C211" s="96"/>
      <c r="D211" s="96"/>
      <c r="E211" s="96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AM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</row>
    <row r="212" spans="1:75" x14ac:dyDescent="0.2">
      <c r="A212" s="73"/>
      <c r="B212" s="73"/>
      <c r="C212" s="96"/>
      <c r="D212" s="96"/>
      <c r="E212" s="96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AM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</row>
    <row r="213" spans="1:75" x14ac:dyDescent="0.2">
      <c r="A213" s="73"/>
      <c r="B213" s="73"/>
      <c r="C213" s="96"/>
      <c r="D213" s="96"/>
      <c r="E213" s="96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AM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</row>
    <row r="214" spans="1:75" x14ac:dyDescent="0.2">
      <c r="A214" s="73"/>
      <c r="B214" s="73"/>
      <c r="C214" s="96"/>
      <c r="D214" s="96"/>
      <c r="E214" s="96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AM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</row>
    <row r="215" spans="1:75" x14ac:dyDescent="0.2">
      <c r="A215" s="73"/>
      <c r="B215" s="73"/>
      <c r="C215" s="96"/>
      <c r="D215" s="96"/>
      <c r="E215" s="96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AM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</row>
    <row r="216" spans="1:75" x14ac:dyDescent="0.2">
      <c r="A216" s="73"/>
      <c r="B216" s="73"/>
      <c r="C216" s="96"/>
      <c r="D216" s="96"/>
      <c r="E216" s="96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AM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</row>
    <row r="217" spans="1:75" x14ac:dyDescent="0.2">
      <c r="A217" s="73"/>
      <c r="B217" s="73"/>
      <c r="C217" s="96"/>
      <c r="D217" s="96"/>
      <c r="E217" s="96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AM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</row>
    <row r="218" spans="1:75" x14ac:dyDescent="0.2">
      <c r="A218" s="73"/>
      <c r="B218" s="73"/>
      <c r="C218" s="96"/>
      <c r="D218" s="96"/>
      <c r="E218" s="96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AM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</row>
    <row r="219" spans="1:75" x14ac:dyDescent="0.2">
      <c r="A219" s="73"/>
      <c r="B219" s="73"/>
      <c r="C219" s="96"/>
      <c r="D219" s="96"/>
      <c r="E219" s="96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AM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</row>
    <row r="220" spans="1:75" x14ac:dyDescent="0.2">
      <c r="A220" s="73"/>
      <c r="B220" s="73"/>
      <c r="C220" s="96"/>
      <c r="D220" s="96"/>
      <c r="E220" s="96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AM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</row>
    <row r="221" spans="1:75" x14ac:dyDescent="0.2">
      <c r="A221" s="73"/>
      <c r="B221" s="73"/>
      <c r="C221" s="96"/>
      <c r="D221" s="96"/>
      <c r="E221" s="96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AM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</row>
    <row r="222" spans="1:75" x14ac:dyDescent="0.2">
      <c r="A222" s="73"/>
      <c r="B222" s="73"/>
      <c r="C222" s="96"/>
      <c r="D222" s="96"/>
      <c r="E222" s="96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AM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</row>
    <row r="223" spans="1:75" x14ac:dyDescent="0.2">
      <c r="A223" s="73"/>
      <c r="B223" s="73"/>
      <c r="C223" s="96"/>
      <c r="D223" s="96"/>
      <c r="E223" s="96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AM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</row>
    <row r="224" spans="1:75" x14ac:dyDescent="0.2">
      <c r="A224" s="73"/>
      <c r="B224" s="73"/>
      <c r="C224" s="96"/>
      <c r="D224" s="96"/>
      <c r="E224" s="96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AM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</row>
    <row r="225" spans="1:75" x14ac:dyDescent="0.2">
      <c r="A225" s="73"/>
      <c r="B225" s="73"/>
      <c r="C225" s="96"/>
      <c r="D225" s="96"/>
      <c r="E225" s="96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AM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</row>
    <row r="226" spans="1:75" x14ac:dyDescent="0.2">
      <c r="A226" s="73"/>
      <c r="B226" s="73"/>
      <c r="C226" s="96"/>
      <c r="D226" s="96"/>
      <c r="E226" s="96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AM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</row>
    <row r="227" spans="1:75" x14ac:dyDescent="0.2">
      <c r="A227" s="73"/>
      <c r="B227" s="73"/>
      <c r="C227" s="96"/>
      <c r="D227" s="96"/>
      <c r="E227" s="96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AM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</row>
    <row r="228" spans="1:75" x14ac:dyDescent="0.2">
      <c r="A228" s="73"/>
      <c r="B228" s="73"/>
      <c r="C228" s="96"/>
      <c r="D228" s="96"/>
      <c r="E228" s="96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AM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</row>
    <row r="229" spans="1:75" x14ac:dyDescent="0.2">
      <c r="A229" s="73"/>
      <c r="B229" s="73"/>
      <c r="C229" s="96"/>
      <c r="D229" s="96"/>
      <c r="E229" s="96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AM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Y13:Z13 AA13:AB14 AC13:AD13 AC14" formula="1"/>
    <ignoredError sqref="W16:AB16 AG16 W24:AB24 AG24" evalError="1"/>
    <ignoredError sqref="X13 AD14" evalError="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0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69" bestFit="1" customWidth="1"/>
    <col min="2" max="2" width="5.7109375" style="169" bestFit="1" customWidth="1"/>
    <col min="3" max="3" width="40.7109375" style="169" bestFit="1" customWidth="1"/>
    <col min="4" max="4" width="8.7109375" style="169" bestFit="1" customWidth="1"/>
    <col min="5" max="6" width="9.7109375" style="169" bestFit="1" customWidth="1"/>
    <col min="7" max="9" width="11.7109375" style="169" bestFit="1" customWidth="1"/>
    <col min="10" max="10" width="8.7109375" style="169" bestFit="1" customWidth="1"/>
    <col min="11" max="12" width="9.7109375" style="169" bestFit="1" customWidth="1"/>
    <col min="13" max="15" width="11.7109375" style="169" bestFit="1" customWidth="1"/>
    <col min="16" max="16" width="9.7109375" style="169" bestFit="1" customWidth="1"/>
    <col min="17" max="17" width="7.7109375" style="169" bestFit="1" customWidth="1"/>
    <col min="18" max="16384" width="11.42578125" style="169"/>
  </cols>
  <sheetData>
    <row r="1" spans="1:17" ht="161.1" customHeight="1" x14ac:dyDescent="0.25">
      <c r="A1" s="162" t="s">
        <v>224</v>
      </c>
      <c r="B1" s="163" t="s">
        <v>191</v>
      </c>
      <c r="C1" s="164" t="s">
        <v>225</v>
      </c>
      <c r="D1" s="165" t="s">
        <v>226</v>
      </c>
      <c r="E1" s="166" t="s">
        <v>227</v>
      </c>
      <c r="F1" s="167" t="s">
        <v>228</v>
      </c>
      <c r="G1" s="167" t="s">
        <v>229</v>
      </c>
      <c r="H1" s="167" t="s">
        <v>230</v>
      </c>
      <c r="I1" s="168" t="s">
        <v>231</v>
      </c>
      <c r="J1" s="165" t="s">
        <v>232</v>
      </c>
      <c r="K1" s="166" t="s">
        <v>233</v>
      </c>
      <c r="L1" s="167" t="s">
        <v>234</v>
      </c>
      <c r="M1" s="167" t="s">
        <v>235</v>
      </c>
      <c r="N1" s="167" t="s">
        <v>236</v>
      </c>
      <c r="O1" s="168" t="s">
        <v>237</v>
      </c>
      <c r="P1" s="165" t="s">
        <v>238</v>
      </c>
      <c r="Q1" s="165" t="s">
        <v>239</v>
      </c>
    </row>
    <row r="2" spans="1:17" ht="35.1" customHeight="1" x14ac:dyDescent="0.25">
      <c r="A2" s="170" t="s">
        <v>240</v>
      </c>
      <c r="B2" s="171">
        <v>1</v>
      </c>
      <c r="C2" s="170" t="s">
        <v>241</v>
      </c>
      <c r="D2" s="172">
        <v>0.68363938000000002</v>
      </c>
      <c r="E2" s="173">
        <v>0.27190941000000002</v>
      </c>
      <c r="F2" s="173">
        <v>0.41172997</v>
      </c>
      <c r="G2" s="173">
        <v>0.16306175000000001</v>
      </c>
      <c r="H2" s="173">
        <v>8.8939560000000001E-2</v>
      </c>
      <c r="I2" s="174">
        <v>6.4359310000000003E-2</v>
      </c>
      <c r="J2" s="172">
        <v>0.15329888</v>
      </c>
      <c r="K2" s="176">
        <v>29</v>
      </c>
      <c r="L2" s="177">
        <v>47</v>
      </c>
      <c r="M2" s="177">
        <v>18</v>
      </c>
      <c r="N2" s="177">
        <v>10</v>
      </c>
      <c r="O2" s="177">
        <v>7</v>
      </c>
      <c r="P2" s="178">
        <v>111</v>
      </c>
      <c r="Q2" s="179" t="s">
        <v>149</v>
      </c>
    </row>
    <row r="3" spans="1:17" ht="35.1" customHeight="1" x14ac:dyDescent="0.25">
      <c r="A3" s="170" t="s">
        <v>240</v>
      </c>
      <c r="B3" s="171">
        <v>2</v>
      </c>
      <c r="C3" s="170" t="s">
        <v>0</v>
      </c>
      <c r="D3" s="172">
        <v>0.51815560000000005</v>
      </c>
      <c r="E3" s="173">
        <v>0.14902884</v>
      </c>
      <c r="F3" s="173">
        <v>0.36912676</v>
      </c>
      <c r="G3" s="173">
        <v>0.20653083999999999</v>
      </c>
      <c r="H3" s="173">
        <v>0.21613711999999999</v>
      </c>
      <c r="I3" s="174">
        <v>5.9176439999999997E-2</v>
      </c>
      <c r="J3" s="172">
        <v>0.27531356000000001</v>
      </c>
      <c r="K3" s="176">
        <v>16</v>
      </c>
      <c r="L3" s="177">
        <v>41</v>
      </c>
      <c r="M3" s="177">
        <v>22</v>
      </c>
      <c r="N3" s="177">
        <v>26</v>
      </c>
      <c r="O3" s="177">
        <v>6</v>
      </c>
      <c r="P3" s="178">
        <v>111</v>
      </c>
      <c r="Q3" s="179" t="s">
        <v>149</v>
      </c>
    </row>
    <row r="4" spans="1:17" ht="35.1" customHeight="1" x14ac:dyDescent="0.25">
      <c r="A4" s="170" t="s">
        <v>240</v>
      </c>
      <c r="B4" s="171">
        <v>3</v>
      </c>
      <c r="C4" s="170" t="s">
        <v>1</v>
      </c>
      <c r="D4" s="172">
        <v>0.60958712999999998</v>
      </c>
      <c r="E4" s="173">
        <v>0.22063167</v>
      </c>
      <c r="F4" s="173">
        <v>0.38895547000000003</v>
      </c>
      <c r="G4" s="173">
        <v>0.17939695999999999</v>
      </c>
      <c r="H4" s="173">
        <v>0.12929019</v>
      </c>
      <c r="I4" s="174">
        <v>8.1725720000000002E-2</v>
      </c>
      <c r="J4" s="172">
        <v>0.21101591</v>
      </c>
      <c r="K4" s="176">
        <v>24</v>
      </c>
      <c r="L4" s="177">
        <v>44</v>
      </c>
      <c r="M4" s="177">
        <v>19</v>
      </c>
      <c r="N4" s="177">
        <v>15</v>
      </c>
      <c r="O4" s="177">
        <v>9</v>
      </c>
      <c r="P4" s="178">
        <v>111</v>
      </c>
      <c r="Q4" s="179" t="s">
        <v>149</v>
      </c>
    </row>
    <row r="5" spans="1:17" ht="35.1" customHeight="1" x14ac:dyDescent="0.25">
      <c r="A5" s="170" t="s">
        <v>240</v>
      </c>
      <c r="B5" s="171">
        <v>4</v>
      </c>
      <c r="C5" s="170" t="s">
        <v>75</v>
      </c>
      <c r="D5" s="172">
        <v>0.66089103000000005</v>
      </c>
      <c r="E5" s="173">
        <v>0.32169449999999999</v>
      </c>
      <c r="F5" s="173">
        <v>0.33919653</v>
      </c>
      <c r="G5" s="173">
        <v>0.17387517</v>
      </c>
      <c r="H5" s="173">
        <v>0.10143096</v>
      </c>
      <c r="I5" s="174">
        <v>6.3802849999999994E-2</v>
      </c>
      <c r="J5" s="172">
        <v>0.16523381000000001</v>
      </c>
      <c r="K5" s="176">
        <v>34</v>
      </c>
      <c r="L5" s="177">
        <v>40</v>
      </c>
      <c r="M5" s="177">
        <v>19</v>
      </c>
      <c r="N5" s="177">
        <v>11</v>
      </c>
      <c r="O5" s="177">
        <v>7</v>
      </c>
      <c r="P5" s="178">
        <v>111</v>
      </c>
      <c r="Q5" s="179" t="s">
        <v>149</v>
      </c>
    </row>
    <row r="6" spans="1:17" ht="35.1" customHeight="1" x14ac:dyDescent="0.25">
      <c r="A6" s="170" t="s">
        <v>240</v>
      </c>
      <c r="B6" s="171">
        <v>5</v>
      </c>
      <c r="C6" s="170" t="s">
        <v>2</v>
      </c>
      <c r="D6" s="172">
        <v>0.80063874999999995</v>
      </c>
      <c r="E6" s="173">
        <v>0.40371431000000002</v>
      </c>
      <c r="F6" s="173">
        <v>0.39692442999999999</v>
      </c>
      <c r="G6" s="173">
        <v>0.15137154</v>
      </c>
      <c r="H6" s="173">
        <v>3.1253469999999998E-2</v>
      </c>
      <c r="I6" s="174">
        <v>1.6736239999999999E-2</v>
      </c>
      <c r="J6" s="172">
        <v>4.7989709999999998E-2</v>
      </c>
      <c r="K6" s="176">
        <v>43</v>
      </c>
      <c r="L6" s="177">
        <v>46</v>
      </c>
      <c r="M6" s="177">
        <v>16</v>
      </c>
      <c r="N6" s="177">
        <v>4</v>
      </c>
      <c r="O6" s="177">
        <v>2</v>
      </c>
      <c r="P6" s="178">
        <v>111</v>
      </c>
      <c r="Q6" s="179" t="s">
        <v>149</v>
      </c>
    </row>
    <row r="7" spans="1:17" ht="35.1" customHeight="1" x14ac:dyDescent="0.25">
      <c r="A7" s="170" t="s">
        <v>240</v>
      </c>
      <c r="B7" s="171">
        <v>6</v>
      </c>
      <c r="C7" s="170" t="s">
        <v>3</v>
      </c>
      <c r="D7" s="172">
        <v>0.70675379000000005</v>
      </c>
      <c r="E7" s="173">
        <v>0.27600217999999999</v>
      </c>
      <c r="F7" s="173">
        <v>0.43075160000000001</v>
      </c>
      <c r="G7" s="173">
        <v>0.14681981</v>
      </c>
      <c r="H7" s="173">
        <v>0.11823876</v>
      </c>
      <c r="I7" s="174">
        <v>2.818764E-2</v>
      </c>
      <c r="J7" s="172">
        <v>0.14642640000000001</v>
      </c>
      <c r="K7" s="176">
        <v>29</v>
      </c>
      <c r="L7" s="177">
        <v>49</v>
      </c>
      <c r="M7" s="177">
        <v>17</v>
      </c>
      <c r="N7" s="177">
        <v>13</v>
      </c>
      <c r="O7" s="177">
        <v>3</v>
      </c>
      <c r="P7" s="178">
        <v>111</v>
      </c>
      <c r="Q7" s="179" t="s">
        <v>149</v>
      </c>
    </row>
    <row r="8" spans="1:17" ht="35.1" customHeight="1" x14ac:dyDescent="0.25">
      <c r="A8" s="170" t="s">
        <v>240</v>
      </c>
      <c r="B8" s="171">
        <v>7</v>
      </c>
      <c r="C8" s="170" t="s">
        <v>80</v>
      </c>
      <c r="D8" s="172">
        <v>0.93278808999999996</v>
      </c>
      <c r="E8" s="173">
        <v>0.73885694999999996</v>
      </c>
      <c r="F8" s="173">
        <v>0.19393115</v>
      </c>
      <c r="G8" s="173">
        <v>5.9546929999999998E-2</v>
      </c>
      <c r="H8" s="173">
        <v>7.6649800000000001E-3</v>
      </c>
      <c r="I8" s="174">
        <v>0</v>
      </c>
      <c r="J8" s="172">
        <v>7.6649800000000001E-3</v>
      </c>
      <c r="K8" s="176">
        <v>80</v>
      </c>
      <c r="L8" s="177">
        <v>23</v>
      </c>
      <c r="M8" s="177">
        <v>6</v>
      </c>
      <c r="N8" s="177">
        <v>1</v>
      </c>
      <c r="O8" s="177">
        <v>0</v>
      </c>
      <c r="P8" s="178">
        <v>110</v>
      </c>
      <c r="Q8" s="179" t="s">
        <v>149</v>
      </c>
    </row>
    <row r="9" spans="1:17" ht="35.1" customHeight="1" x14ac:dyDescent="0.25">
      <c r="A9" s="170" t="s">
        <v>240</v>
      </c>
      <c r="B9" s="171">
        <v>8</v>
      </c>
      <c r="C9" s="170" t="s">
        <v>4</v>
      </c>
      <c r="D9" s="172">
        <v>0.87293352000000002</v>
      </c>
      <c r="E9" s="173">
        <v>0.50524764</v>
      </c>
      <c r="F9" s="173">
        <v>0.36768588000000002</v>
      </c>
      <c r="G9" s="173">
        <v>7.4228710000000003E-2</v>
      </c>
      <c r="H9" s="173">
        <v>5.2837759999999998E-2</v>
      </c>
      <c r="I9" s="174">
        <v>0</v>
      </c>
      <c r="J9" s="172">
        <v>5.2837759999999998E-2</v>
      </c>
      <c r="K9" s="176">
        <v>54</v>
      </c>
      <c r="L9" s="177">
        <v>44</v>
      </c>
      <c r="M9" s="177">
        <v>7</v>
      </c>
      <c r="N9" s="177">
        <v>6</v>
      </c>
      <c r="O9" s="177">
        <v>0</v>
      </c>
      <c r="P9" s="178">
        <v>111</v>
      </c>
      <c r="Q9" s="179" t="s">
        <v>149</v>
      </c>
    </row>
    <row r="10" spans="1:17" ht="53.1" customHeight="1" x14ac:dyDescent="0.25">
      <c r="A10" s="170" t="s">
        <v>240</v>
      </c>
      <c r="B10" s="171">
        <v>9</v>
      </c>
      <c r="C10" s="170" t="s">
        <v>242</v>
      </c>
      <c r="D10" s="172">
        <v>0.53201927000000004</v>
      </c>
      <c r="E10" s="173">
        <v>0.13090822999999999</v>
      </c>
      <c r="F10" s="173">
        <v>0.40111103999999997</v>
      </c>
      <c r="G10" s="173">
        <v>0.23970568</v>
      </c>
      <c r="H10" s="173">
        <v>0.12499863999999999</v>
      </c>
      <c r="I10" s="174">
        <v>0.1032764</v>
      </c>
      <c r="J10" s="172">
        <v>0.22827504000000001</v>
      </c>
      <c r="K10" s="176">
        <v>15</v>
      </c>
      <c r="L10" s="177">
        <v>42</v>
      </c>
      <c r="M10" s="177">
        <v>26</v>
      </c>
      <c r="N10" s="177">
        <v>14</v>
      </c>
      <c r="O10" s="177">
        <v>12</v>
      </c>
      <c r="P10" s="178">
        <v>109</v>
      </c>
      <c r="Q10" s="179">
        <v>0</v>
      </c>
    </row>
    <row r="11" spans="1:17" ht="35.1" customHeight="1" x14ac:dyDescent="0.25">
      <c r="A11" s="170" t="s">
        <v>240</v>
      </c>
      <c r="B11" s="171">
        <v>10</v>
      </c>
      <c r="C11" s="170" t="s">
        <v>243</v>
      </c>
      <c r="D11" s="172">
        <v>0.48462840000000001</v>
      </c>
      <c r="E11" s="173">
        <v>7.9295580000000004E-2</v>
      </c>
      <c r="F11" s="173">
        <v>0.40533282999999998</v>
      </c>
      <c r="G11" s="173">
        <v>0.25187398999999999</v>
      </c>
      <c r="H11" s="173">
        <v>0.16472149</v>
      </c>
      <c r="I11" s="174">
        <v>9.8776119999999995E-2</v>
      </c>
      <c r="J11" s="172">
        <v>0.26349760999999999</v>
      </c>
      <c r="K11" s="176">
        <v>8</v>
      </c>
      <c r="L11" s="177">
        <v>45</v>
      </c>
      <c r="M11" s="177">
        <v>28</v>
      </c>
      <c r="N11" s="177">
        <v>20</v>
      </c>
      <c r="O11" s="177">
        <v>10</v>
      </c>
      <c r="P11" s="178">
        <v>111</v>
      </c>
      <c r="Q11" s="179">
        <v>0</v>
      </c>
    </row>
    <row r="12" spans="1:17" ht="35.1" customHeight="1" x14ac:dyDescent="0.25">
      <c r="A12" s="170" t="s">
        <v>240</v>
      </c>
      <c r="B12" s="171">
        <v>11</v>
      </c>
      <c r="C12" s="170" t="s">
        <v>244</v>
      </c>
      <c r="D12" s="172">
        <v>0.62233355999999995</v>
      </c>
      <c r="E12" s="173">
        <v>0.14040928999999999</v>
      </c>
      <c r="F12" s="173">
        <v>0.48192426999999999</v>
      </c>
      <c r="G12" s="173">
        <v>0.14431859999999999</v>
      </c>
      <c r="H12" s="173">
        <v>0.14346887</v>
      </c>
      <c r="I12" s="174">
        <v>8.9878959999999994E-2</v>
      </c>
      <c r="J12" s="172">
        <v>0.23334784</v>
      </c>
      <c r="K12" s="176">
        <v>15</v>
      </c>
      <c r="L12" s="177">
        <v>50</v>
      </c>
      <c r="M12" s="177">
        <v>17</v>
      </c>
      <c r="N12" s="177">
        <v>18</v>
      </c>
      <c r="O12" s="177">
        <v>10</v>
      </c>
      <c r="P12" s="178">
        <v>110</v>
      </c>
      <c r="Q12" s="179">
        <v>0</v>
      </c>
    </row>
    <row r="13" spans="1:17" ht="35.1" customHeight="1" x14ac:dyDescent="0.25">
      <c r="A13" s="170" t="s">
        <v>240</v>
      </c>
      <c r="B13" s="171">
        <v>12</v>
      </c>
      <c r="C13" s="170" t="s">
        <v>245</v>
      </c>
      <c r="D13" s="172">
        <v>0.69675609000000005</v>
      </c>
      <c r="E13" s="173">
        <v>0.27796523000000001</v>
      </c>
      <c r="F13" s="173">
        <v>0.41879084999999999</v>
      </c>
      <c r="G13" s="173">
        <v>0.14428426999999999</v>
      </c>
      <c r="H13" s="173">
        <v>0.11242070999999999</v>
      </c>
      <c r="I13" s="174">
        <v>4.6538940000000001E-2</v>
      </c>
      <c r="J13" s="172">
        <v>0.15895964000000001</v>
      </c>
      <c r="K13" s="176">
        <v>30</v>
      </c>
      <c r="L13" s="177">
        <v>48</v>
      </c>
      <c r="M13" s="177">
        <v>15</v>
      </c>
      <c r="N13" s="177">
        <v>12</v>
      </c>
      <c r="O13" s="177">
        <v>5</v>
      </c>
      <c r="P13" s="178">
        <v>110</v>
      </c>
      <c r="Q13" s="179">
        <v>1</v>
      </c>
    </row>
    <row r="14" spans="1:17" ht="35.1" customHeight="1" x14ac:dyDescent="0.25">
      <c r="A14" s="170" t="s">
        <v>240</v>
      </c>
      <c r="B14" s="171">
        <v>13</v>
      </c>
      <c r="C14" s="170" t="s">
        <v>7</v>
      </c>
      <c r="D14" s="172">
        <v>0.86561964999999996</v>
      </c>
      <c r="E14" s="173">
        <v>0.44389307</v>
      </c>
      <c r="F14" s="173">
        <v>0.42172658000000002</v>
      </c>
      <c r="G14" s="173">
        <v>7.8107750000000004E-2</v>
      </c>
      <c r="H14" s="173">
        <v>3.9043170000000002E-2</v>
      </c>
      <c r="I14" s="174">
        <v>1.722943E-2</v>
      </c>
      <c r="J14" s="172">
        <v>5.6272599999999999E-2</v>
      </c>
      <c r="K14" s="176">
        <v>48</v>
      </c>
      <c r="L14" s="177">
        <v>48</v>
      </c>
      <c r="M14" s="177">
        <v>8</v>
      </c>
      <c r="N14" s="177">
        <v>4</v>
      </c>
      <c r="O14" s="177">
        <v>2</v>
      </c>
      <c r="P14" s="178">
        <v>110</v>
      </c>
      <c r="Q14" s="179">
        <v>1</v>
      </c>
    </row>
    <row r="15" spans="1:17" ht="71.099999999999994" customHeight="1" x14ac:dyDescent="0.25">
      <c r="A15" s="170" t="s">
        <v>240</v>
      </c>
      <c r="B15" s="171">
        <v>14</v>
      </c>
      <c r="C15" s="170" t="s">
        <v>246</v>
      </c>
      <c r="D15" s="172">
        <v>0.67228376000000001</v>
      </c>
      <c r="E15" s="173">
        <v>0.19585201999999999</v>
      </c>
      <c r="F15" s="173">
        <v>0.47643173999999999</v>
      </c>
      <c r="G15" s="173">
        <v>0.18956593999999999</v>
      </c>
      <c r="H15" s="173">
        <v>9.6278760000000005E-2</v>
      </c>
      <c r="I15" s="174">
        <v>4.1871539999999999E-2</v>
      </c>
      <c r="J15" s="172">
        <v>0.13815031</v>
      </c>
      <c r="K15" s="176">
        <v>22</v>
      </c>
      <c r="L15" s="177">
        <v>51</v>
      </c>
      <c r="M15" s="177">
        <v>22</v>
      </c>
      <c r="N15" s="177">
        <v>10</v>
      </c>
      <c r="O15" s="177">
        <v>5</v>
      </c>
      <c r="P15" s="178">
        <v>110</v>
      </c>
      <c r="Q15" s="179">
        <v>1</v>
      </c>
    </row>
    <row r="16" spans="1:17" ht="35.1" customHeight="1" x14ac:dyDescent="0.25">
      <c r="A16" s="170" t="s">
        <v>240</v>
      </c>
      <c r="B16" s="171">
        <v>15</v>
      </c>
      <c r="C16" s="170" t="s">
        <v>81</v>
      </c>
      <c r="D16" s="172">
        <v>0.77408389</v>
      </c>
      <c r="E16" s="173">
        <v>0.32358818</v>
      </c>
      <c r="F16" s="173">
        <v>0.45049570999999999</v>
      </c>
      <c r="G16" s="173">
        <v>0.13815573</v>
      </c>
      <c r="H16" s="173">
        <v>5.1762710000000003E-2</v>
      </c>
      <c r="I16" s="174">
        <v>3.5997660000000001E-2</v>
      </c>
      <c r="J16" s="172">
        <v>8.7760370000000004E-2</v>
      </c>
      <c r="K16" s="176">
        <v>36</v>
      </c>
      <c r="L16" s="177">
        <v>49</v>
      </c>
      <c r="M16" s="177">
        <v>15</v>
      </c>
      <c r="N16" s="177">
        <v>6</v>
      </c>
      <c r="O16" s="177">
        <v>4</v>
      </c>
      <c r="P16" s="178">
        <v>110</v>
      </c>
      <c r="Q16" s="179">
        <v>1</v>
      </c>
    </row>
    <row r="17" spans="1:17" ht="35.1" customHeight="1" x14ac:dyDescent="0.25">
      <c r="A17" s="170" t="s">
        <v>240</v>
      </c>
      <c r="B17" s="171">
        <v>16</v>
      </c>
      <c r="C17" s="170" t="s">
        <v>8</v>
      </c>
      <c r="D17" s="172">
        <v>0.79590795999999997</v>
      </c>
      <c r="E17" s="173">
        <v>0.34481191</v>
      </c>
      <c r="F17" s="173">
        <v>0.45109606000000002</v>
      </c>
      <c r="G17" s="173">
        <v>0.14391941</v>
      </c>
      <c r="H17" s="173">
        <v>3.4765909999999997E-2</v>
      </c>
      <c r="I17" s="174">
        <v>2.5406709999999999E-2</v>
      </c>
      <c r="J17" s="172">
        <v>6.0172629999999998E-2</v>
      </c>
      <c r="K17" s="176">
        <v>37</v>
      </c>
      <c r="L17" s="177">
        <v>51</v>
      </c>
      <c r="M17" s="177">
        <v>15</v>
      </c>
      <c r="N17" s="177">
        <v>4</v>
      </c>
      <c r="O17" s="177">
        <v>3</v>
      </c>
      <c r="P17" s="178">
        <v>110</v>
      </c>
      <c r="Q17" s="179">
        <v>1</v>
      </c>
    </row>
    <row r="18" spans="1:17" ht="53.1" customHeight="1" x14ac:dyDescent="0.25">
      <c r="A18" s="170" t="s">
        <v>240</v>
      </c>
      <c r="B18" s="171">
        <v>17</v>
      </c>
      <c r="C18" s="170" t="s">
        <v>247</v>
      </c>
      <c r="D18" s="172">
        <v>0.69566161999999998</v>
      </c>
      <c r="E18" s="173">
        <v>0.29182330000000001</v>
      </c>
      <c r="F18" s="173">
        <v>0.40383831999999997</v>
      </c>
      <c r="G18" s="173">
        <v>0.20584805</v>
      </c>
      <c r="H18" s="173">
        <v>5.8810479999999998E-2</v>
      </c>
      <c r="I18" s="174">
        <v>3.9679850000000003E-2</v>
      </c>
      <c r="J18" s="172">
        <v>9.8490330000000001E-2</v>
      </c>
      <c r="K18" s="176">
        <v>30</v>
      </c>
      <c r="L18" s="177">
        <v>39</v>
      </c>
      <c r="M18" s="177">
        <v>18</v>
      </c>
      <c r="N18" s="177">
        <v>6</v>
      </c>
      <c r="O18" s="177">
        <v>4</v>
      </c>
      <c r="P18" s="178">
        <v>97</v>
      </c>
      <c r="Q18" s="179">
        <v>13</v>
      </c>
    </row>
    <row r="19" spans="1:17" ht="35.1" customHeight="1" x14ac:dyDescent="0.25">
      <c r="A19" s="170" t="s">
        <v>240</v>
      </c>
      <c r="B19" s="171">
        <v>18</v>
      </c>
      <c r="C19" s="170" t="s">
        <v>10</v>
      </c>
      <c r="D19" s="172">
        <v>0.24532478999999999</v>
      </c>
      <c r="E19" s="173">
        <v>7.4855240000000003E-2</v>
      </c>
      <c r="F19" s="173">
        <v>0.17046955</v>
      </c>
      <c r="G19" s="173">
        <v>0.26820206000000002</v>
      </c>
      <c r="H19" s="173">
        <v>0.27016235</v>
      </c>
      <c r="I19" s="174">
        <v>0.2163108</v>
      </c>
      <c r="J19" s="172">
        <v>0.48647314000000003</v>
      </c>
      <c r="K19" s="176">
        <v>8</v>
      </c>
      <c r="L19" s="177">
        <v>18</v>
      </c>
      <c r="M19" s="177">
        <v>30</v>
      </c>
      <c r="N19" s="177">
        <v>30</v>
      </c>
      <c r="O19" s="177">
        <v>22</v>
      </c>
      <c r="P19" s="178">
        <v>108</v>
      </c>
      <c r="Q19" s="179">
        <v>3</v>
      </c>
    </row>
    <row r="20" spans="1:17" ht="89.1" customHeight="1" x14ac:dyDescent="0.25">
      <c r="A20" s="170" t="s">
        <v>240</v>
      </c>
      <c r="B20" s="171">
        <v>19</v>
      </c>
      <c r="C20" s="170" t="s">
        <v>248</v>
      </c>
      <c r="D20" s="172">
        <v>0.67284027000000002</v>
      </c>
      <c r="E20" s="173">
        <v>0.24093513</v>
      </c>
      <c r="F20" s="173">
        <v>0.43190514000000002</v>
      </c>
      <c r="G20" s="173">
        <v>0.11284563</v>
      </c>
      <c r="H20" s="173">
        <v>0.14809869000000001</v>
      </c>
      <c r="I20" s="174">
        <v>6.6215419999999997E-2</v>
      </c>
      <c r="J20" s="172">
        <v>0.21431410000000001</v>
      </c>
      <c r="K20" s="176">
        <v>26</v>
      </c>
      <c r="L20" s="177">
        <v>50</v>
      </c>
      <c r="M20" s="177">
        <v>12</v>
      </c>
      <c r="N20" s="177">
        <v>16</v>
      </c>
      <c r="O20" s="177">
        <v>7</v>
      </c>
      <c r="P20" s="178">
        <v>111</v>
      </c>
      <c r="Q20" s="179">
        <v>0</v>
      </c>
    </row>
    <row r="21" spans="1:17" ht="35.1" customHeight="1" x14ac:dyDescent="0.25">
      <c r="A21" s="170" t="s">
        <v>240</v>
      </c>
      <c r="B21" s="171">
        <v>20</v>
      </c>
      <c r="C21" s="170" t="s">
        <v>249</v>
      </c>
      <c r="D21" s="172">
        <v>0.83588443999999995</v>
      </c>
      <c r="E21" s="173">
        <v>0.43314994000000001</v>
      </c>
      <c r="F21" s="173">
        <v>0.4027345</v>
      </c>
      <c r="G21" s="173">
        <v>8.6576780000000006E-2</v>
      </c>
      <c r="H21" s="173">
        <v>6.9986729999999997E-2</v>
      </c>
      <c r="I21" s="174">
        <v>7.5520500000000003E-3</v>
      </c>
      <c r="J21" s="172">
        <v>7.7538770000000007E-2</v>
      </c>
      <c r="K21" s="176">
        <v>48</v>
      </c>
      <c r="L21" s="177">
        <v>44</v>
      </c>
      <c r="M21" s="177">
        <v>10</v>
      </c>
      <c r="N21" s="177">
        <v>8</v>
      </c>
      <c r="O21" s="177">
        <v>1</v>
      </c>
      <c r="P21" s="178">
        <v>111</v>
      </c>
      <c r="Q21" s="179" t="s">
        <v>149</v>
      </c>
    </row>
    <row r="22" spans="1:17" ht="35.1" customHeight="1" x14ac:dyDescent="0.25">
      <c r="A22" s="170" t="s">
        <v>240</v>
      </c>
      <c r="B22" s="171">
        <v>21</v>
      </c>
      <c r="C22" s="170" t="s">
        <v>12</v>
      </c>
      <c r="D22" s="172">
        <v>0.70914569000000005</v>
      </c>
      <c r="E22" s="173">
        <v>0.19092539</v>
      </c>
      <c r="F22" s="173">
        <v>0.51822029999999997</v>
      </c>
      <c r="G22" s="173">
        <v>0.15828605000000001</v>
      </c>
      <c r="H22" s="173">
        <v>7.1762800000000002E-2</v>
      </c>
      <c r="I22" s="174">
        <v>6.0805459999999999E-2</v>
      </c>
      <c r="J22" s="172">
        <v>0.13256825999999999</v>
      </c>
      <c r="K22" s="176">
        <v>22</v>
      </c>
      <c r="L22" s="177">
        <v>55</v>
      </c>
      <c r="M22" s="177">
        <v>18</v>
      </c>
      <c r="N22" s="177">
        <v>7</v>
      </c>
      <c r="O22" s="177">
        <v>7</v>
      </c>
      <c r="P22" s="178">
        <v>109</v>
      </c>
      <c r="Q22" s="179">
        <v>2</v>
      </c>
    </row>
    <row r="23" spans="1:17" ht="35.1" customHeight="1" x14ac:dyDescent="0.25">
      <c r="A23" s="170" t="s">
        <v>240</v>
      </c>
      <c r="B23" s="171">
        <v>22</v>
      </c>
      <c r="C23" s="170" t="s">
        <v>13</v>
      </c>
      <c r="D23" s="172">
        <v>0.59861213999999996</v>
      </c>
      <c r="E23" s="173">
        <v>0.19376978</v>
      </c>
      <c r="F23" s="173">
        <v>0.40484236000000001</v>
      </c>
      <c r="G23" s="173">
        <v>0.19136942000000001</v>
      </c>
      <c r="H23" s="173">
        <v>0.12164279</v>
      </c>
      <c r="I23" s="174">
        <v>8.837565E-2</v>
      </c>
      <c r="J23" s="172">
        <v>0.21001844</v>
      </c>
      <c r="K23" s="176">
        <v>20</v>
      </c>
      <c r="L23" s="177">
        <v>42</v>
      </c>
      <c r="M23" s="177">
        <v>20</v>
      </c>
      <c r="N23" s="177">
        <v>12</v>
      </c>
      <c r="O23" s="177">
        <v>9</v>
      </c>
      <c r="P23" s="178">
        <v>103</v>
      </c>
      <c r="Q23" s="179">
        <v>8</v>
      </c>
    </row>
    <row r="24" spans="1:17" ht="53.1" customHeight="1" x14ac:dyDescent="0.25">
      <c r="A24" s="170" t="s">
        <v>240</v>
      </c>
      <c r="B24" s="171">
        <v>23</v>
      </c>
      <c r="C24" s="170" t="s">
        <v>14</v>
      </c>
      <c r="D24" s="172">
        <v>0.43611678999999998</v>
      </c>
      <c r="E24" s="173">
        <v>6.3878569999999996E-2</v>
      </c>
      <c r="F24" s="173">
        <v>0.37223822000000001</v>
      </c>
      <c r="G24" s="173">
        <v>0.37761027000000003</v>
      </c>
      <c r="H24" s="173">
        <v>0.11127713</v>
      </c>
      <c r="I24" s="174">
        <v>7.4995809999999996E-2</v>
      </c>
      <c r="J24" s="172">
        <v>0.18627294</v>
      </c>
      <c r="K24" s="176">
        <v>5</v>
      </c>
      <c r="L24" s="177">
        <v>33</v>
      </c>
      <c r="M24" s="177">
        <v>34</v>
      </c>
      <c r="N24" s="177">
        <v>9</v>
      </c>
      <c r="O24" s="177">
        <v>8</v>
      </c>
      <c r="P24" s="178">
        <v>89</v>
      </c>
      <c r="Q24" s="179">
        <v>22</v>
      </c>
    </row>
    <row r="25" spans="1:17" ht="53.1" customHeight="1" x14ac:dyDescent="0.25">
      <c r="A25" s="170" t="s">
        <v>240</v>
      </c>
      <c r="B25" s="171">
        <v>24</v>
      </c>
      <c r="C25" s="170" t="s">
        <v>250</v>
      </c>
      <c r="D25" s="172">
        <v>0.41934018000000001</v>
      </c>
      <c r="E25" s="173">
        <v>8.2725279999999998E-2</v>
      </c>
      <c r="F25" s="173">
        <v>0.33661489999999999</v>
      </c>
      <c r="G25" s="173">
        <v>0.41138065000000001</v>
      </c>
      <c r="H25" s="173">
        <v>9.7313460000000004E-2</v>
      </c>
      <c r="I25" s="174">
        <v>7.1965710000000002E-2</v>
      </c>
      <c r="J25" s="172">
        <v>0.16927917000000001</v>
      </c>
      <c r="K25" s="176">
        <v>7</v>
      </c>
      <c r="L25" s="177">
        <v>33</v>
      </c>
      <c r="M25" s="177">
        <v>40</v>
      </c>
      <c r="N25" s="177">
        <v>9</v>
      </c>
      <c r="O25" s="177">
        <v>8</v>
      </c>
      <c r="P25" s="178">
        <v>97</v>
      </c>
      <c r="Q25" s="179">
        <v>13</v>
      </c>
    </row>
    <row r="26" spans="1:17" ht="35.1" customHeight="1" x14ac:dyDescent="0.25">
      <c r="A26" s="170" t="s">
        <v>240</v>
      </c>
      <c r="B26" s="171">
        <v>25</v>
      </c>
      <c r="C26" s="170" t="s">
        <v>16</v>
      </c>
      <c r="D26" s="172">
        <v>0.58622036</v>
      </c>
      <c r="E26" s="173">
        <v>0.17477487999999999</v>
      </c>
      <c r="F26" s="173">
        <v>0.41144546999999998</v>
      </c>
      <c r="G26" s="173">
        <v>0.29523685</v>
      </c>
      <c r="H26" s="173">
        <v>6.3378309999999993E-2</v>
      </c>
      <c r="I26" s="174">
        <v>5.5164480000000002E-2</v>
      </c>
      <c r="J26" s="172">
        <v>0.11854279</v>
      </c>
      <c r="K26" s="176">
        <v>16</v>
      </c>
      <c r="L26" s="177">
        <v>40</v>
      </c>
      <c r="M26" s="177">
        <v>28</v>
      </c>
      <c r="N26" s="177">
        <v>6</v>
      </c>
      <c r="O26" s="177">
        <v>6</v>
      </c>
      <c r="P26" s="178">
        <v>96</v>
      </c>
      <c r="Q26" s="179">
        <v>14</v>
      </c>
    </row>
    <row r="27" spans="1:17" ht="35.1" customHeight="1" x14ac:dyDescent="0.25">
      <c r="A27" s="170" t="s">
        <v>240</v>
      </c>
      <c r="B27" s="171">
        <v>26</v>
      </c>
      <c r="C27" s="170" t="s">
        <v>82</v>
      </c>
      <c r="D27" s="172">
        <v>0.84128510999999995</v>
      </c>
      <c r="E27" s="173">
        <v>0.36030849999999998</v>
      </c>
      <c r="F27" s="173">
        <v>0.48097661000000003</v>
      </c>
      <c r="G27" s="173">
        <v>6.9567790000000004E-2</v>
      </c>
      <c r="H27" s="173">
        <v>7.1890800000000005E-2</v>
      </c>
      <c r="I27" s="174">
        <v>1.7256299999999999E-2</v>
      </c>
      <c r="J27" s="172">
        <v>8.9147100000000007E-2</v>
      </c>
      <c r="K27" s="176">
        <v>40</v>
      </c>
      <c r="L27" s="177">
        <v>54</v>
      </c>
      <c r="M27" s="177">
        <v>7</v>
      </c>
      <c r="N27" s="177">
        <v>8</v>
      </c>
      <c r="O27" s="177">
        <v>2</v>
      </c>
      <c r="P27" s="178">
        <v>111</v>
      </c>
      <c r="Q27" s="179">
        <v>0</v>
      </c>
    </row>
    <row r="28" spans="1:17" ht="35.1" customHeight="1" x14ac:dyDescent="0.25">
      <c r="A28" s="170" t="s">
        <v>240</v>
      </c>
      <c r="B28" s="171">
        <v>27</v>
      </c>
      <c r="C28" s="170" t="s">
        <v>17</v>
      </c>
      <c r="D28" s="172">
        <v>0.53957664999999999</v>
      </c>
      <c r="E28" s="173">
        <v>0.2412271</v>
      </c>
      <c r="F28" s="173">
        <v>0.29834956000000001</v>
      </c>
      <c r="G28" s="173">
        <v>0.28535149999999998</v>
      </c>
      <c r="H28" s="173">
        <v>0.11184892</v>
      </c>
      <c r="I28" s="174">
        <v>6.3222920000000002E-2</v>
      </c>
      <c r="J28" s="172">
        <v>0.17507185</v>
      </c>
      <c r="K28" s="176">
        <v>25</v>
      </c>
      <c r="L28" s="177">
        <v>31</v>
      </c>
      <c r="M28" s="177">
        <v>31</v>
      </c>
      <c r="N28" s="177">
        <v>11</v>
      </c>
      <c r="O28" s="177">
        <v>7</v>
      </c>
      <c r="P28" s="178">
        <v>105</v>
      </c>
      <c r="Q28" s="179">
        <v>5</v>
      </c>
    </row>
    <row r="29" spans="1:17" ht="35.1" customHeight="1" x14ac:dyDescent="0.25">
      <c r="A29" s="170" t="s">
        <v>251</v>
      </c>
      <c r="B29" s="171">
        <v>28</v>
      </c>
      <c r="C29" s="170" t="s">
        <v>18</v>
      </c>
      <c r="D29" s="172">
        <v>0.94354305999999999</v>
      </c>
      <c r="E29" s="173">
        <v>0.68530363000000005</v>
      </c>
      <c r="F29" s="173">
        <v>0.25823942999999999</v>
      </c>
      <c r="G29" s="173">
        <v>2.9649120000000001E-2</v>
      </c>
      <c r="H29" s="173">
        <v>2.680782E-2</v>
      </c>
      <c r="I29" s="174">
        <v>0</v>
      </c>
      <c r="J29" s="172">
        <v>2.680782E-2</v>
      </c>
      <c r="K29" s="176">
        <v>77</v>
      </c>
      <c r="L29" s="177">
        <v>28</v>
      </c>
      <c r="M29" s="177">
        <v>3</v>
      </c>
      <c r="N29" s="177">
        <v>3</v>
      </c>
      <c r="O29" s="177">
        <v>0</v>
      </c>
      <c r="P29" s="178">
        <v>111</v>
      </c>
      <c r="Q29" s="179" t="s">
        <v>149</v>
      </c>
    </row>
    <row r="30" spans="1:17" ht="53.1" customHeight="1" x14ac:dyDescent="0.25">
      <c r="A30" s="170" t="s">
        <v>240</v>
      </c>
      <c r="B30" s="171">
        <v>29</v>
      </c>
      <c r="C30" s="170" t="s">
        <v>252</v>
      </c>
      <c r="D30" s="172">
        <v>0.89694273999999996</v>
      </c>
      <c r="E30" s="173">
        <v>0.51974306999999997</v>
      </c>
      <c r="F30" s="173">
        <v>0.37719966999999999</v>
      </c>
      <c r="G30" s="173">
        <v>6.7516450000000006E-2</v>
      </c>
      <c r="H30" s="173">
        <v>2.5753410000000001E-2</v>
      </c>
      <c r="I30" s="174">
        <v>9.7874099999999999E-3</v>
      </c>
      <c r="J30" s="172">
        <v>3.5540820000000001E-2</v>
      </c>
      <c r="K30" s="176">
        <v>58</v>
      </c>
      <c r="L30" s="177">
        <v>41</v>
      </c>
      <c r="M30" s="177">
        <v>7</v>
      </c>
      <c r="N30" s="177">
        <v>3</v>
      </c>
      <c r="O30" s="177">
        <v>1</v>
      </c>
      <c r="P30" s="178">
        <v>110</v>
      </c>
      <c r="Q30" s="179">
        <v>1</v>
      </c>
    </row>
    <row r="31" spans="1:17" ht="53.1" customHeight="1" x14ac:dyDescent="0.25">
      <c r="A31" s="170" t="s">
        <v>240</v>
      </c>
      <c r="B31" s="171">
        <v>30</v>
      </c>
      <c r="C31" s="170" t="s">
        <v>19</v>
      </c>
      <c r="D31" s="172">
        <v>0.47701033999999998</v>
      </c>
      <c r="E31" s="173">
        <v>0.10595008</v>
      </c>
      <c r="F31" s="173">
        <v>0.37106024999999998</v>
      </c>
      <c r="G31" s="173">
        <v>0.24937139999999999</v>
      </c>
      <c r="H31" s="173">
        <v>0.20215206999999999</v>
      </c>
      <c r="I31" s="174">
        <v>7.1466189999999999E-2</v>
      </c>
      <c r="J31" s="172">
        <v>0.27361826</v>
      </c>
      <c r="K31" s="176">
        <v>11</v>
      </c>
      <c r="L31" s="177">
        <v>41</v>
      </c>
      <c r="M31" s="177">
        <v>27</v>
      </c>
      <c r="N31" s="177">
        <v>22</v>
      </c>
      <c r="O31" s="177">
        <v>8</v>
      </c>
      <c r="P31" s="178">
        <v>109</v>
      </c>
      <c r="Q31" s="179">
        <v>1</v>
      </c>
    </row>
    <row r="32" spans="1:17" ht="35.1" customHeight="1" x14ac:dyDescent="0.25">
      <c r="A32" s="170" t="s">
        <v>240</v>
      </c>
      <c r="B32" s="171">
        <v>31</v>
      </c>
      <c r="C32" s="170" t="s">
        <v>20</v>
      </c>
      <c r="D32" s="172">
        <v>0.58694670999999998</v>
      </c>
      <c r="E32" s="173">
        <v>0.12624634000000001</v>
      </c>
      <c r="F32" s="173">
        <v>0.46070035999999998</v>
      </c>
      <c r="G32" s="173">
        <v>0.24659159999999999</v>
      </c>
      <c r="H32" s="173">
        <v>0.10210369</v>
      </c>
      <c r="I32" s="174">
        <v>6.4358009999999993E-2</v>
      </c>
      <c r="J32" s="172">
        <v>0.16646169999999999</v>
      </c>
      <c r="K32" s="176">
        <v>14</v>
      </c>
      <c r="L32" s="177">
        <v>50</v>
      </c>
      <c r="M32" s="177">
        <v>25</v>
      </c>
      <c r="N32" s="177">
        <v>10</v>
      </c>
      <c r="O32" s="177">
        <v>7</v>
      </c>
      <c r="P32" s="178">
        <v>106</v>
      </c>
      <c r="Q32" s="179">
        <v>3</v>
      </c>
    </row>
    <row r="33" spans="1:17" ht="35.1" customHeight="1" x14ac:dyDescent="0.25">
      <c r="A33" s="170" t="s">
        <v>240</v>
      </c>
      <c r="B33" s="171">
        <v>32</v>
      </c>
      <c r="C33" s="170" t="s">
        <v>21</v>
      </c>
      <c r="D33" s="172">
        <v>0.45330741000000002</v>
      </c>
      <c r="E33" s="173">
        <v>0.13199314000000001</v>
      </c>
      <c r="F33" s="173">
        <v>0.32131426000000002</v>
      </c>
      <c r="G33" s="173">
        <v>0.33770971</v>
      </c>
      <c r="H33" s="173">
        <v>0.13329112000000001</v>
      </c>
      <c r="I33" s="174">
        <v>7.5691770000000005E-2</v>
      </c>
      <c r="J33" s="172">
        <v>0.20898289</v>
      </c>
      <c r="K33" s="176">
        <v>14</v>
      </c>
      <c r="L33" s="177">
        <v>35</v>
      </c>
      <c r="M33" s="177">
        <v>34</v>
      </c>
      <c r="N33" s="177">
        <v>13</v>
      </c>
      <c r="O33" s="177">
        <v>8</v>
      </c>
      <c r="P33" s="178">
        <v>104</v>
      </c>
      <c r="Q33" s="179">
        <v>5</v>
      </c>
    </row>
    <row r="34" spans="1:17" ht="35.1" customHeight="1" x14ac:dyDescent="0.25">
      <c r="A34" s="170" t="s">
        <v>240</v>
      </c>
      <c r="B34" s="171">
        <v>33</v>
      </c>
      <c r="C34" s="170" t="s">
        <v>22</v>
      </c>
      <c r="D34" s="172">
        <v>0.38336078000000001</v>
      </c>
      <c r="E34" s="173">
        <v>5.6307610000000001E-2</v>
      </c>
      <c r="F34" s="173">
        <v>0.32705317</v>
      </c>
      <c r="G34" s="173">
        <v>0.28905400999999997</v>
      </c>
      <c r="H34" s="173">
        <v>0.23048631</v>
      </c>
      <c r="I34" s="174">
        <v>9.7098900000000002E-2</v>
      </c>
      <c r="J34" s="172">
        <v>0.32758521000000002</v>
      </c>
      <c r="K34" s="176">
        <v>5</v>
      </c>
      <c r="L34" s="177">
        <v>29</v>
      </c>
      <c r="M34" s="177">
        <v>29</v>
      </c>
      <c r="N34" s="177">
        <v>20</v>
      </c>
      <c r="O34" s="177">
        <v>9</v>
      </c>
      <c r="P34" s="178">
        <v>92</v>
      </c>
      <c r="Q34" s="179">
        <v>17</v>
      </c>
    </row>
    <row r="35" spans="1:17" ht="89.1" customHeight="1" x14ac:dyDescent="0.25">
      <c r="A35" s="170" t="s">
        <v>240</v>
      </c>
      <c r="B35" s="171">
        <v>34</v>
      </c>
      <c r="C35" s="170" t="s">
        <v>253</v>
      </c>
      <c r="D35" s="172">
        <v>0.32879503999999998</v>
      </c>
      <c r="E35" s="173">
        <v>8.2854339999999999E-2</v>
      </c>
      <c r="F35" s="173">
        <v>0.24594071000000001</v>
      </c>
      <c r="G35" s="173">
        <v>0.34509069999999997</v>
      </c>
      <c r="H35" s="173">
        <v>0.20674084000000001</v>
      </c>
      <c r="I35" s="174">
        <v>0.11937341999999999</v>
      </c>
      <c r="J35" s="172">
        <v>0.32611425999999999</v>
      </c>
      <c r="K35" s="176">
        <v>8</v>
      </c>
      <c r="L35" s="177">
        <v>23</v>
      </c>
      <c r="M35" s="177">
        <v>34</v>
      </c>
      <c r="N35" s="177">
        <v>20</v>
      </c>
      <c r="O35" s="177">
        <v>10</v>
      </c>
      <c r="P35" s="178">
        <v>95</v>
      </c>
      <c r="Q35" s="179">
        <v>13</v>
      </c>
    </row>
    <row r="36" spans="1:17" ht="35.1" customHeight="1" x14ac:dyDescent="0.25">
      <c r="A36" s="170" t="s">
        <v>240</v>
      </c>
      <c r="B36" s="171">
        <v>35</v>
      </c>
      <c r="C36" s="170" t="s">
        <v>83</v>
      </c>
      <c r="D36" s="172">
        <v>0.69369228000000005</v>
      </c>
      <c r="E36" s="173">
        <v>0.22700287999999999</v>
      </c>
      <c r="F36" s="173">
        <v>0.46668939999999998</v>
      </c>
      <c r="G36" s="173">
        <v>0.19919682</v>
      </c>
      <c r="H36" s="173">
        <v>9.5444769999999998E-2</v>
      </c>
      <c r="I36" s="174">
        <v>1.166613E-2</v>
      </c>
      <c r="J36" s="172">
        <v>0.1071109</v>
      </c>
      <c r="K36" s="176">
        <v>24</v>
      </c>
      <c r="L36" s="177">
        <v>49</v>
      </c>
      <c r="M36" s="177">
        <v>21</v>
      </c>
      <c r="N36" s="177">
        <v>10</v>
      </c>
      <c r="O36" s="177">
        <v>1</v>
      </c>
      <c r="P36" s="178">
        <v>105</v>
      </c>
      <c r="Q36" s="179">
        <v>5</v>
      </c>
    </row>
    <row r="37" spans="1:17" ht="53.1" customHeight="1" x14ac:dyDescent="0.25">
      <c r="A37" s="170" t="s">
        <v>240</v>
      </c>
      <c r="B37" s="171">
        <v>36</v>
      </c>
      <c r="C37" s="170" t="s">
        <v>23</v>
      </c>
      <c r="D37" s="172">
        <v>0.76887788000000001</v>
      </c>
      <c r="E37" s="173">
        <v>0.17149585000000001</v>
      </c>
      <c r="F37" s="173">
        <v>0.59738203000000001</v>
      </c>
      <c r="G37" s="173">
        <v>0.16084743000000001</v>
      </c>
      <c r="H37" s="173">
        <v>7.0274690000000001E-2</v>
      </c>
      <c r="I37" s="174">
        <v>0</v>
      </c>
      <c r="J37" s="172">
        <v>7.0274690000000001E-2</v>
      </c>
      <c r="K37" s="176">
        <v>20</v>
      </c>
      <c r="L37" s="177">
        <v>64</v>
      </c>
      <c r="M37" s="177">
        <v>16</v>
      </c>
      <c r="N37" s="177">
        <v>7</v>
      </c>
      <c r="O37" s="177">
        <v>0</v>
      </c>
      <c r="P37" s="178">
        <v>107</v>
      </c>
      <c r="Q37" s="179">
        <v>3</v>
      </c>
    </row>
    <row r="38" spans="1:17" ht="53.1" customHeight="1" x14ac:dyDescent="0.25">
      <c r="A38" s="170" t="s">
        <v>240</v>
      </c>
      <c r="B38" s="171">
        <v>37</v>
      </c>
      <c r="C38" s="170" t="s">
        <v>24</v>
      </c>
      <c r="D38" s="172">
        <v>0.59198877999999999</v>
      </c>
      <c r="E38" s="173">
        <v>0.15808151000000001</v>
      </c>
      <c r="F38" s="173">
        <v>0.43390728000000001</v>
      </c>
      <c r="G38" s="173">
        <v>0.30497990000000003</v>
      </c>
      <c r="H38" s="173">
        <v>9.1659710000000005E-2</v>
      </c>
      <c r="I38" s="174">
        <v>1.1371600000000001E-2</v>
      </c>
      <c r="J38" s="172">
        <v>0.10303131</v>
      </c>
      <c r="K38" s="176">
        <v>16</v>
      </c>
      <c r="L38" s="177">
        <v>41</v>
      </c>
      <c r="M38" s="177">
        <v>29</v>
      </c>
      <c r="N38" s="177">
        <v>9</v>
      </c>
      <c r="O38" s="177">
        <v>1</v>
      </c>
      <c r="P38" s="178">
        <v>96</v>
      </c>
      <c r="Q38" s="179">
        <v>14</v>
      </c>
    </row>
    <row r="39" spans="1:17" ht="125.1" customHeight="1" x14ac:dyDescent="0.25">
      <c r="A39" s="170" t="s">
        <v>240</v>
      </c>
      <c r="B39" s="171">
        <v>38</v>
      </c>
      <c r="C39" s="170" t="s">
        <v>254</v>
      </c>
      <c r="D39" s="172">
        <v>0.75433634000000005</v>
      </c>
      <c r="E39" s="173">
        <v>0.25645024999999999</v>
      </c>
      <c r="F39" s="173">
        <v>0.49788609</v>
      </c>
      <c r="G39" s="173">
        <v>0.20793076999999999</v>
      </c>
      <c r="H39" s="173">
        <v>3.7732889999999998E-2</v>
      </c>
      <c r="I39" s="174">
        <v>0</v>
      </c>
      <c r="J39" s="172">
        <v>3.7732889999999998E-2</v>
      </c>
      <c r="K39" s="176">
        <v>22</v>
      </c>
      <c r="L39" s="177">
        <v>44</v>
      </c>
      <c r="M39" s="177">
        <v>18</v>
      </c>
      <c r="N39" s="177">
        <v>3</v>
      </c>
      <c r="O39" s="177">
        <v>0</v>
      </c>
      <c r="P39" s="178">
        <v>87</v>
      </c>
      <c r="Q39" s="179">
        <v>21</v>
      </c>
    </row>
    <row r="40" spans="1:17" ht="35.1" customHeight="1" x14ac:dyDescent="0.25">
      <c r="A40" s="170" t="s">
        <v>240</v>
      </c>
      <c r="B40" s="171">
        <v>39</v>
      </c>
      <c r="C40" s="170" t="s">
        <v>25</v>
      </c>
      <c r="D40" s="172">
        <v>0.66658013000000005</v>
      </c>
      <c r="E40" s="173">
        <v>0.17715410000000001</v>
      </c>
      <c r="F40" s="173">
        <v>0.48942603000000001</v>
      </c>
      <c r="G40" s="173">
        <v>0.20916926999999999</v>
      </c>
      <c r="H40" s="173">
        <v>0.10071977</v>
      </c>
      <c r="I40" s="174">
        <v>2.3530820000000001E-2</v>
      </c>
      <c r="J40" s="172">
        <v>0.1242506</v>
      </c>
      <c r="K40" s="176">
        <v>19</v>
      </c>
      <c r="L40" s="177">
        <v>52</v>
      </c>
      <c r="M40" s="177">
        <v>21</v>
      </c>
      <c r="N40" s="177">
        <v>11</v>
      </c>
      <c r="O40" s="177">
        <v>3</v>
      </c>
      <c r="P40" s="178">
        <v>106</v>
      </c>
      <c r="Q40" s="179">
        <v>3</v>
      </c>
    </row>
    <row r="41" spans="1:17" ht="35.1" customHeight="1" x14ac:dyDescent="0.25">
      <c r="A41" s="170" t="s">
        <v>240</v>
      </c>
      <c r="B41" s="171">
        <v>40</v>
      </c>
      <c r="C41" s="170" t="s">
        <v>255</v>
      </c>
      <c r="D41" s="172">
        <v>0.62868097999999994</v>
      </c>
      <c r="E41" s="173">
        <v>0.16735305</v>
      </c>
      <c r="F41" s="173">
        <v>0.46132792</v>
      </c>
      <c r="G41" s="173">
        <v>0.22872291</v>
      </c>
      <c r="H41" s="173">
        <v>7.4511540000000001E-2</v>
      </c>
      <c r="I41" s="174">
        <v>6.8084569999999997E-2</v>
      </c>
      <c r="J41" s="172">
        <v>0.14259611</v>
      </c>
      <c r="K41" s="176">
        <v>19</v>
      </c>
      <c r="L41" s="177">
        <v>50</v>
      </c>
      <c r="M41" s="177">
        <v>24</v>
      </c>
      <c r="N41" s="177">
        <v>9</v>
      </c>
      <c r="O41" s="177">
        <v>7</v>
      </c>
      <c r="P41" s="178">
        <v>109</v>
      </c>
      <c r="Q41" s="179" t="s">
        <v>149</v>
      </c>
    </row>
    <row r="42" spans="1:17" ht="53.1" customHeight="1" x14ac:dyDescent="0.25">
      <c r="A42" s="170" t="s">
        <v>240</v>
      </c>
      <c r="B42" s="171">
        <v>41</v>
      </c>
      <c r="C42" s="170" t="s">
        <v>256</v>
      </c>
      <c r="D42" s="172">
        <v>0.39358289000000002</v>
      </c>
      <c r="E42" s="173">
        <v>5.9882850000000001E-2</v>
      </c>
      <c r="F42" s="173">
        <v>0.33370003999999998</v>
      </c>
      <c r="G42" s="173">
        <v>0.23200646999999999</v>
      </c>
      <c r="H42" s="173">
        <v>0.2081789</v>
      </c>
      <c r="I42" s="174">
        <v>0.16623173999999999</v>
      </c>
      <c r="J42" s="172">
        <v>0.37441064000000002</v>
      </c>
      <c r="K42" s="176">
        <v>6</v>
      </c>
      <c r="L42" s="177">
        <v>32</v>
      </c>
      <c r="M42" s="177">
        <v>22</v>
      </c>
      <c r="N42" s="177">
        <v>19</v>
      </c>
      <c r="O42" s="177">
        <v>15</v>
      </c>
      <c r="P42" s="178">
        <v>94</v>
      </c>
      <c r="Q42" s="179">
        <v>16</v>
      </c>
    </row>
    <row r="43" spans="1:17" ht="35.1" customHeight="1" x14ac:dyDescent="0.25">
      <c r="A43" s="170" t="s">
        <v>240</v>
      </c>
      <c r="B43" s="171">
        <v>42</v>
      </c>
      <c r="C43" s="170" t="s">
        <v>84</v>
      </c>
      <c r="D43" s="172">
        <v>0.81003018999999998</v>
      </c>
      <c r="E43" s="173">
        <v>0.42417037000000002</v>
      </c>
      <c r="F43" s="173">
        <v>0.38585981000000003</v>
      </c>
      <c r="G43" s="173">
        <v>0.10038177</v>
      </c>
      <c r="H43" s="173">
        <v>3.9993809999999998E-2</v>
      </c>
      <c r="I43" s="174">
        <v>4.9594230000000003E-2</v>
      </c>
      <c r="J43" s="172">
        <v>8.9588039999999994E-2</v>
      </c>
      <c r="K43" s="176">
        <v>47</v>
      </c>
      <c r="L43" s="177">
        <v>41</v>
      </c>
      <c r="M43" s="177">
        <v>11</v>
      </c>
      <c r="N43" s="177">
        <v>5</v>
      </c>
      <c r="O43" s="177">
        <v>5</v>
      </c>
      <c r="P43" s="178">
        <v>109</v>
      </c>
      <c r="Q43" s="179">
        <v>0</v>
      </c>
    </row>
    <row r="44" spans="1:17" ht="53.1" customHeight="1" x14ac:dyDescent="0.25">
      <c r="A44" s="170" t="s">
        <v>240</v>
      </c>
      <c r="B44" s="171">
        <v>43</v>
      </c>
      <c r="C44" s="170" t="s">
        <v>28</v>
      </c>
      <c r="D44" s="172">
        <v>0.76592121999999996</v>
      </c>
      <c r="E44" s="173">
        <v>0.37434780000000001</v>
      </c>
      <c r="F44" s="173">
        <v>0.39157342000000001</v>
      </c>
      <c r="G44" s="173">
        <v>0.13879806</v>
      </c>
      <c r="H44" s="173">
        <v>4.7065360000000001E-2</v>
      </c>
      <c r="I44" s="174">
        <v>4.8215359999999999E-2</v>
      </c>
      <c r="J44" s="172">
        <v>9.5280719999999999E-2</v>
      </c>
      <c r="K44" s="176">
        <v>42</v>
      </c>
      <c r="L44" s="177">
        <v>42</v>
      </c>
      <c r="M44" s="177">
        <v>15</v>
      </c>
      <c r="N44" s="177">
        <v>6</v>
      </c>
      <c r="O44" s="177">
        <v>5</v>
      </c>
      <c r="P44" s="178">
        <v>110</v>
      </c>
      <c r="Q44" s="179">
        <v>0</v>
      </c>
    </row>
    <row r="45" spans="1:17" ht="35.1" customHeight="1" x14ac:dyDescent="0.25">
      <c r="A45" s="170" t="s">
        <v>240</v>
      </c>
      <c r="B45" s="171">
        <v>44</v>
      </c>
      <c r="C45" s="170" t="s">
        <v>29</v>
      </c>
      <c r="D45" s="172">
        <v>0.71346206999999995</v>
      </c>
      <c r="E45" s="173">
        <v>0.37095552999999998</v>
      </c>
      <c r="F45" s="173">
        <v>0.34250654000000003</v>
      </c>
      <c r="G45" s="173">
        <v>0.13247961999999999</v>
      </c>
      <c r="H45" s="173">
        <v>0.11164992999999999</v>
      </c>
      <c r="I45" s="174">
        <v>4.2408380000000002E-2</v>
      </c>
      <c r="J45" s="172">
        <v>0.15405831</v>
      </c>
      <c r="K45" s="176">
        <v>39</v>
      </c>
      <c r="L45" s="177">
        <v>35</v>
      </c>
      <c r="M45" s="177">
        <v>15</v>
      </c>
      <c r="N45" s="177">
        <v>12</v>
      </c>
      <c r="O45" s="177">
        <v>4</v>
      </c>
      <c r="P45" s="178">
        <v>105</v>
      </c>
      <c r="Q45" s="179">
        <v>4</v>
      </c>
    </row>
    <row r="46" spans="1:17" ht="53.1" customHeight="1" x14ac:dyDescent="0.25">
      <c r="A46" s="170" t="s">
        <v>240</v>
      </c>
      <c r="B46" s="171">
        <v>45</v>
      </c>
      <c r="C46" s="170" t="s">
        <v>30</v>
      </c>
      <c r="D46" s="172">
        <v>0.76473212000000002</v>
      </c>
      <c r="E46" s="173">
        <v>0.33105342999999998</v>
      </c>
      <c r="F46" s="173">
        <v>0.43367868999999998</v>
      </c>
      <c r="G46" s="173">
        <v>0.16984519000000001</v>
      </c>
      <c r="H46" s="173">
        <v>3.0744569999999999E-2</v>
      </c>
      <c r="I46" s="174">
        <v>3.467812E-2</v>
      </c>
      <c r="J46" s="172">
        <v>6.5422690000000006E-2</v>
      </c>
      <c r="K46" s="176">
        <v>33</v>
      </c>
      <c r="L46" s="177">
        <v>42</v>
      </c>
      <c r="M46" s="177">
        <v>16</v>
      </c>
      <c r="N46" s="177">
        <v>4</v>
      </c>
      <c r="O46" s="177">
        <v>3</v>
      </c>
      <c r="P46" s="178">
        <v>98</v>
      </c>
      <c r="Q46" s="179">
        <v>12</v>
      </c>
    </row>
    <row r="47" spans="1:17" ht="53.1" customHeight="1" x14ac:dyDescent="0.25">
      <c r="A47" s="170" t="s">
        <v>240</v>
      </c>
      <c r="B47" s="171">
        <v>46</v>
      </c>
      <c r="C47" s="170" t="s">
        <v>31</v>
      </c>
      <c r="D47" s="172">
        <v>0.65477353999999999</v>
      </c>
      <c r="E47" s="173">
        <v>0.30010469000000001</v>
      </c>
      <c r="F47" s="173">
        <v>0.35466885999999997</v>
      </c>
      <c r="G47" s="173">
        <v>0.17976491999999999</v>
      </c>
      <c r="H47" s="173">
        <v>0.1343945</v>
      </c>
      <c r="I47" s="174">
        <v>3.1067029999999999E-2</v>
      </c>
      <c r="J47" s="172">
        <v>0.16546153</v>
      </c>
      <c r="K47" s="176">
        <v>33</v>
      </c>
      <c r="L47" s="177">
        <v>38</v>
      </c>
      <c r="M47" s="177">
        <v>19</v>
      </c>
      <c r="N47" s="177">
        <v>15</v>
      </c>
      <c r="O47" s="177">
        <v>3</v>
      </c>
      <c r="P47" s="178">
        <v>108</v>
      </c>
      <c r="Q47" s="179">
        <v>2</v>
      </c>
    </row>
    <row r="48" spans="1:17" ht="35.1" customHeight="1" x14ac:dyDescent="0.25">
      <c r="A48" s="170" t="s">
        <v>240</v>
      </c>
      <c r="B48" s="171">
        <v>47</v>
      </c>
      <c r="C48" s="170" t="s">
        <v>32</v>
      </c>
      <c r="D48" s="172">
        <v>0.67483205000000002</v>
      </c>
      <c r="E48" s="173">
        <v>0.34290581999999997</v>
      </c>
      <c r="F48" s="173">
        <v>0.33192622999999999</v>
      </c>
      <c r="G48" s="173">
        <v>0.22799103000000001</v>
      </c>
      <c r="H48" s="173">
        <v>5.9233889999999997E-2</v>
      </c>
      <c r="I48" s="174">
        <v>3.7943030000000003E-2</v>
      </c>
      <c r="J48" s="172">
        <v>9.717692E-2</v>
      </c>
      <c r="K48" s="176">
        <v>38</v>
      </c>
      <c r="L48" s="177">
        <v>37</v>
      </c>
      <c r="M48" s="177">
        <v>24</v>
      </c>
      <c r="N48" s="177">
        <v>7</v>
      </c>
      <c r="O48" s="177">
        <v>4</v>
      </c>
      <c r="P48" s="178">
        <v>110</v>
      </c>
      <c r="Q48" s="179">
        <v>0</v>
      </c>
    </row>
    <row r="49" spans="1:17" ht="35.1" customHeight="1" x14ac:dyDescent="0.25">
      <c r="A49" s="170" t="s">
        <v>240</v>
      </c>
      <c r="B49" s="171">
        <v>48</v>
      </c>
      <c r="C49" s="170" t="s">
        <v>33</v>
      </c>
      <c r="D49" s="172">
        <v>0.86718417000000003</v>
      </c>
      <c r="E49" s="173">
        <v>0.5018205</v>
      </c>
      <c r="F49" s="173">
        <v>0.36536366999999997</v>
      </c>
      <c r="G49" s="173">
        <v>7.573336E-2</v>
      </c>
      <c r="H49" s="173">
        <v>3.600304E-2</v>
      </c>
      <c r="I49" s="174">
        <v>2.1079440000000001E-2</v>
      </c>
      <c r="J49" s="172">
        <v>5.7082470000000003E-2</v>
      </c>
      <c r="K49" s="176">
        <v>55</v>
      </c>
      <c r="L49" s="177">
        <v>40</v>
      </c>
      <c r="M49" s="177">
        <v>9</v>
      </c>
      <c r="N49" s="177">
        <v>4</v>
      </c>
      <c r="O49" s="177">
        <v>2</v>
      </c>
      <c r="P49" s="178">
        <v>110</v>
      </c>
      <c r="Q49" s="179" t="s">
        <v>149</v>
      </c>
    </row>
    <row r="50" spans="1:17" ht="35.1" customHeight="1" x14ac:dyDescent="0.25">
      <c r="A50" s="170" t="s">
        <v>240</v>
      </c>
      <c r="B50" s="171">
        <v>49</v>
      </c>
      <c r="C50" s="170" t="s">
        <v>76</v>
      </c>
      <c r="D50" s="172">
        <v>0.90848492000000003</v>
      </c>
      <c r="E50" s="173">
        <v>0.56450993999999999</v>
      </c>
      <c r="F50" s="173">
        <v>0.34397497999999999</v>
      </c>
      <c r="G50" s="173">
        <v>7.0435650000000002E-2</v>
      </c>
      <c r="H50" s="173">
        <v>0</v>
      </c>
      <c r="I50" s="174">
        <v>2.1079440000000001E-2</v>
      </c>
      <c r="J50" s="172">
        <v>2.1079440000000001E-2</v>
      </c>
      <c r="K50" s="176">
        <v>62</v>
      </c>
      <c r="L50" s="177">
        <v>39</v>
      </c>
      <c r="M50" s="177">
        <v>7</v>
      </c>
      <c r="N50" s="177">
        <v>0</v>
      </c>
      <c r="O50" s="177">
        <v>2</v>
      </c>
      <c r="P50" s="178">
        <v>110</v>
      </c>
      <c r="Q50" s="179" t="s">
        <v>149</v>
      </c>
    </row>
    <row r="51" spans="1:17" ht="53.1" customHeight="1" x14ac:dyDescent="0.25">
      <c r="A51" s="170" t="s">
        <v>240</v>
      </c>
      <c r="B51" s="171">
        <v>50</v>
      </c>
      <c r="C51" s="170" t="s">
        <v>34</v>
      </c>
      <c r="D51" s="172">
        <v>0.87229305000000001</v>
      </c>
      <c r="E51" s="173">
        <v>0.4792054</v>
      </c>
      <c r="F51" s="173">
        <v>0.39308765000000001</v>
      </c>
      <c r="G51" s="173">
        <v>7.901155E-2</v>
      </c>
      <c r="H51" s="173">
        <v>1.888801E-2</v>
      </c>
      <c r="I51" s="174">
        <v>2.980739E-2</v>
      </c>
      <c r="J51" s="172">
        <v>4.8695389999999998E-2</v>
      </c>
      <c r="K51" s="176">
        <v>53</v>
      </c>
      <c r="L51" s="177">
        <v>43</v>
      </c>
      <c r="M51" s="177">
        <v>9</v>
      </c>
      <c r="N51" s="177">
        <v>2</v>
      </c>
      <c r="O51" s="177">
        <v>3</v>
      </c>
      <c r="P51" s="178">
        <v>110</v>
      </c>
      <c r="Q51" s="179" t="s">
        <v>149</v>
      </c>
    </row>
    <row r="52" spans="1:17" ht="35.1" customHeight="1" x14ac:dyDescent="0.25">
      <c r="A52" s="170" t="s">
        <v>240</v>
      </c>
      <c r="B52" s="171">
        <v>51</v>
      </c>
      <c r="C52" s="170" t="s">
        <v>35</v>
      </c>
      <c r="D52" s="172">
        <v>0.75553521000000001</v>
      </c>
      <c r="E52" s="173">
        <v>0.44343142000000002</v>
      </c>
      <c r="F52" s="173">
        <v>0.31210378999999999</v>
      </c>
      <c r="G52" s="173">
        <v>0.16929067</v>
      </c>
      <c r="H52" s="173">
        <v>5.4290239999999997E-2</v>
      </c>
      <c r="I52" s="174">
        <v>2.0883889999999999E-2</v>
      </c>
      <c r="J52" s="172">
        <v>7.5174119999999997E-2</v>
      </c>
      <c r="K52" s="176">
        <v>50</v>
      </c>
      <c r="L52" s="177">
        <v>34</v>
      </c>
      <c r="M52" s="177">
        <v>18</v>
      </c>
      <c r="N52" s="177">
        <v>6</v>
      </c>
      <c r="O52" s="177">
        <v>2</v>
      </c>
      <c r="P52" s="178">
        <v>110</v>
      </c>
      <c r="Q52" s="179" t="s">
        <v>149</v>
      </c>
    </row>
    <row r="53" spans="1:17" ht="53.1" customHeight="1" x14ac:dyDescent="0.25">
      <c r="A53" s="170" t="s">
        <v>251</v>
      </c>
      <c r="B53" s="171">
        <v>52</v>
      </c>
      <c r="C53" s="170" t="s">
        <v>36</v>
      </c>
      <c r="D53" s="172">
        <v>0.84673633000000004</v>
      </c>
      <c r="E53" s="173">
        <v>0.52438616999999998</v>
      </c>
      <c r="F53" s="173">
        <v>0.32235016999999999</v>
      </c>
      <c r="G53" s="173">
        <v>0.10071305999999999</v>
      </c>
      <c r="H53" s="173">
        <v>2.1711319999999999E-2</v>
      </c>
      <c r="I53" s="174">
        <v>3.0839289999999998E-2</v>
      </c>
      <c r="J53" s="172">
        <v>5.2550609999999998E-2</v>
      </c>
      <c r="K53" s="176">
        <v>57</v>
      </c>
      <c r="L53" s="177">
        <v>36</v>
      </c>
      <c r="M53" s="177">
        <v>11</v>
      </c>
      <c r="N53" s="177">
        <v>2</v>
      </c>
      <c r="O53" s="177">
        <v>3</v>
      </c>
      <c r="P53" s="178">
        <v>109</v>
      </c>
      <c r="Q53" s="179" t="s">
        <v>149</v>
      </c>
    </row>
    <row r="54" spans="1:17" ht="53.1" customHeight="1" x14ac:dyDescent="0.25">
      <c r="A54" s="170" t="s">
        <v>240</v>
      </c>
      <c r="B54" s="171">
        <v>53</v>
      </c>
      <c r="C54" s="170" t="s">
        <v>37</v>
      </c>
      <c r="D54" s="172">
        <v>0.36233957999999999</v>
      </c>
      <c r="E54" s="173">
        <v>7.6433630000000002E-2</v>
      </c>
      <c r="F54" s="173">
        <v>0.28590595000000002</v>
      </c>
      <c r="G54" s="173">
        <v>0.27242819000000001</v>
      </c>
      <c r="H54" s="173">
        <v>0.21047653999999999</v>
      </c>
      <c r="I54" s="174">
        <v>0.15475568000000001</v>
      </c>
      <c r="J54" s="172">
        <v>0.36523222999999999</v>
      </c>
      <c r="K54" s="176">
        <v>8</v>
      </c>
      <c r="L54" s="177">
        <v>31</v>
      </c>
      <c r="M54" s="177">
        <v>29</v>
      </c>
      <c r="N54" s="177">
        <v>22</v>
      </c>
      <c r="O54" s="177">
        <v>17</v>
      </c>
      <c r="P54" s="178">
        <v>107</v>
      </c>
      <c r="Q54" s="179">
        <v>1</v>
      </c>
    </row>
    <row r="55" spans="1:17" ht="53.1" customHeight="1" x14ac:dyDescent="0.25">
      <c r="A55" s="170" t="s">
        <v>240</v>
      </c>
      <c r="B55" s="171">
        <v>54</v>
      </c>
      <c r="C55" s="170" t="s">
        <v>38</v>
      </c>
      <c r="D55" s="172">
        <v>0.54469668999999998</v>
      </c>
      <c r="E55" s="173">
        <v>0.1782215</v>
      </c>
      <c r="F55" s="173">
        <v>0.3664752</v>
      </c>
      <c r="G55" s="173">
        <v>0.27643354999999997</v>
      </c>
      <c r="H55" s="173">
        <v>9.1064709999999993E-2</v>
      </c>
      <c r="I55" s="174">
        <v>8.7805049999999996E-2</v>
      </c>
      <c r="J55" s="172">
        <v>0.17886975999999999</v>
      </c>
      <c r="K55" s="176">
        <v>17</v>
      </c>
      <c r="L55" s="177">
        <v>37</v>
      </c>
      <c r="M55" s="177">
        <v>28</v>
      </c>
      <c r="N55" s="177">
        <v>8</v>
      </c>
      <c r="O55" s="177">
        <v>9</v>
      </c>
      <c r="P55" s="178">
        <v>99</v>
      </c>
      <c r="Q55" s="179">
        <v>8</v>
      </c>
    </row>
    <row r="56" spans="1:17" ht="35.1" customHeight="1" x14ac:dyDescent="0.25">
      <c r="A56" s="170" t="s">
        <v>240</v>
      </c>
      <c r="B56" s="171">
        <v>55</v>
      </c>
      <c r="C56" s="170" t="s">
        <v>39</v>
      </c>
      <c r="D56" s="172">
        <v>0.64277463999999995</v>
      </c>
      <c r="E56" s="173">
        <v>0.19475480000000001</v>
      </c>
      <c r="F56" s="173">
        <v>0.44801984</v>
      </c>
      <c r="G56" s="173">
        <v>0.27362362000000001</v>
      </c>
      <c r="H56" s="173">
        <v>3.5147039999999997E-2</v>
      </c>
      <c r="I56" s="174">
        <v>4.8454690000000002E-2</v>
      </c>
      <c r="J56" s="172">
        <v>8.3601739999999994E-2</v>
      </c>
      <c r="K56" s="176">
        <v>20</v>
      </c>
      <c r="L56" s="177">
        <v>45</v>
      </c>
      <c r="M56" s="177">
        <v>24</v>
      </c>
      <c r="N56" s="177">
        <v>3</v>
      </c>
      <c r="O56" s="177">
        <v>5</v>
      </c>
      <c r="P56" s="178">
        <v>97</v>
      </c>
      <c r="Q56" s="179">
        <v>11</v>
      </c>
    </row>
    <row r="57" spans="1:17" ht="35.1" customHeight="1" x14ac:dyDescent="0.25">
      <c r="A57" s="170" t="s">
        <v>240</v>
      </c>
      <c r="B57" s="171">
        <v>56</v>
      </c>
      <c r="C57" s="170" t="s">
        <v>257</v>
      </c>
      <c r="D57" s="172">
        <v>0.46583246</v>
      </c>
      <c r="E57" s="173">
        <v>0.1080859</v>
      </c>
      <c r="F57" s="173">
        <v>0.35774655999999999</v>
      </c>
      <c r="G57" s="173">
        <v>0.19714987</v>
      </c>
      <c r="H57" s="173">
        <v>0.23320571000000001</v>
      </c>
      <c r="I57" s="174">
        <v>0.10381197</v>
      </c>
      <c r="J57" s="172">
        <v>0.33701767999999999</v>
      </c>
      <c r="K57" s="176">
        <v>11</v>
      </c>
      <c r="L57" s="177">
        <v>40</v>
      </c>
      <c r="M57" s="177">
        <v>21</v>
      </c>
      <c r="N57" s="177">
        <v>23</v>
      </c>
      <c r="O57" s="177">
        <v>11</v>
      </c>
      <c r="P57" s="178">
        <v>106</v>
      </c>
      <c r="Q57" s="179">
        <v>2</v>
      </c>
    </row>
    <row r="58" spans="1:17" ht="53.1" customHeight="1" x14ac:dyDescent="0.25">
      <c r="A58" s="170" t="s">
        <v>240</v>
      </c>
      <c r="B58" s="171">
        <v>57</v>
      </c>
      <c r="C58" s="170" t="s">
        <v>40</v>
      </c>
      <c r="D58" s="172">
        <v>0.46273706999999997</v>
      </c>
      <c r="E58" s="173">
        <v>0.12935105</v>
      </c>
      <c r="F58" s="173">
        <v>0.33338602000000001</v>
      </c>
      <c r="G58" s="173">
        <v>0.25270251999999999</v>
      </c>
      <c r="H58" s="173">
        <v>0.2045023</v>
      </c>
      <c r="I58" s="174">
        <v>8.0058119999999997E-2</v>
      </c>
      <c r="J58" s="172">
        <v>0.28456040999999999</v>
      </c>
      <c r="K58" s="176">
        <v>12</v>
      </c>
      <c r="L58" s="177">
        <v>33</v>
      </c>
      <c r="M58" s="177">
        <v>24</v>
      </c>
      <c r="N58" s="177">
        <v>19</v>
      </c>
      <c r="O58" s="177">
        <v>8</v>
      </c>
      <c r="P58" s="178">
        <v>96</v>
      </c>
      <c r="Q58" s="179">
        <v>13</v>
      </c>
    </row>
    <row r="59" spans="1:17" ht="71.099999999999994" customHeight="1" x14ac:dyDescent="0.25">
      <c r="A59" s="170" t="s">
        <v>240</v>
      </c>
      <c r="B59" s="171">
        <v>58</v>
      </c>
      <c r="C59" s="170" t="s">
        <v>258</v>
      </c>
      <c r="D59" s="172">
        <v>0.51716956000000003</v>
      </c>
      <c r="E59" s="173">
        <v>0.11857243000000001</v>
      </c>
      <c r="F59" s="173">
        <v>0.39859713000000002</v>
      </c>
      <c r="G59" s="173">
        <v>0.21155502000000001</v>
      </c>
      <c r="H59" s="173">
        <v>0.16862895999999999</v>
      </c>
      <c r="I59" s="174">
        <v>0.10264645999999999</v>
      </c>
      <c r="J59" s="172">
        <v>0.27127541999999999</v>
      </c>
      <c r="K59" s="176">
        <v>12</v>
      </c>
      <c r="L59" s="177">
        <v>40</v>
      </c>
      <c r="M59" s="177">
        <v>21</v>
      </c>
      <c r="N59" s="177">
        <v>18</v>
      </c>
      <c r="O59" s="177">
        <v>11</v>
      </c>
      <c r="P59" s="178">
        <v>102</v>
      </c>
      <c r="Q59" s="179">
        <v>7</v>
      </c>
    </row>
    <row r="60" spans="1:17" ht="53.1" customHeight="1" x14ac:dyDescent="0.25">
      <c r="A60" s="170" t="s">
        <v>240</v>
      </c>
      <c r="B60" s="171">
        <v>59</v>
      </c>
      <c r="C60" s="170" t="s">
        <v>41</v>
      </c>
      <c r="D60" s="172">
        <v>0.59052271000000001</v>
      </c>
      <c r="E60" s="173">
        <v>0.15558241</v>
      </c>
      <c r="F60" s="173">
        <v>0.4349403</v>
      </c>
      <c r="G60" s="173">
        <v>0.25445085000000001</v>
      </c>
      <c r="H60" s="173">
        <v>8.284337E-2</v>
      </c>
      <c r="I60" s="174">
        <v>7.2183070000000002E-2</v>
      </c>
      <c r="J60" s="172">
        <v>0.15502642999999999</v>
      </c>
      <c r="K60" s="176">
        <v>17</v>
      </c>
      <c r="L60" s="177">
        <v>44</v>
      </c>
      <c r="M60" s="177">
        <v>25</v>
      </c>
      <c r="N60" s="177">
        <v>9</v>
      </c>
      <c r="O60" s="177">
        <v>8</v>
      </c>
      <c r="P60" s="178">
        <v>103</v>
      </c>
      <c r="Q60" s="179">
        <v>6</v>
      </c>
    </row>
    <row r="61" spans="1:17" ht="53.1" customHeight="1" x14ac:dyDescent="0.25">
      <c r="A61" s="170" t="s">
        <v>251</v>
      </c>
      <c r="B61" s="171">
        <v>60</v>
      </c>
      <c r="C61" s="170" t="s">
        <v>42</v>
      </c>
      <c r="D61" s="172">
        <v>0.62700292000000002</v>
      </c>
      <c r="E61" s="173">
        <v>0.21310266999999999</v>
      </c>
      <c r="F61" s="173">
        <v>0.41390026000000002</v>
      </c>
      <c r="G61" s="173">
        <v>0.23697578</v>
      </c>
      <c r="H61" s="173">
        <v>8.6499779999999998E-2</v>
      </c>
      <c r="I61" s="174">
        <v>4.9521519999999999E-2</v>
      </c>
      <c r="J61" s="172">
        <v>0.13602128999999999</v>
      </c>
      <c r="K61" s="176">
        <v>22</v>
      </c>
      <c r="L61" s="177">
        <v>41</v>
      </c>
      <c r="M61" s="177">
        <v>24</v>
      </c>
      <c r="N61" s="177">
        <v>8</v>
      </c>
      <c r="O61" s="177">
        <v>5</v>
      </c>
      <c r="P61" s="178">
        <v>100</v>
      </c>
      <c r="Q61" s="179">
        <v>8</v>
      </c>
    </row>
    <row r="62" spans="1:17" ht="35.1" customHeight="1" x14ac:dyDescent="0.25">
      <c r="A62" s="170" t="s">
        <v>240</v>
      </c>
      <c r="B62" s="171">
        <v>61</v>
      </c>
      <c r="C62" s="170" t="s">
        <v>85</v>
      </c>
      <c r="D62" s="172">
        <v>0.54642374999999999</v>
      </c>
      <c r="E62" s="173">
        <v>0.13801832999999999</v>
      </c>
      <c r="F62" s="173">
        <v>0.40840541000000002</v>
      </c>
      <c r="G62" s="173">
        <v>0.17999185000000001</v>
      </c>
      <c r="H62" s="173">
        <v>0.15691108000000001</v>
      </c>
      <c r="I62" s="174">
        <v>0.11667332</v>
      </c>
      <c r="J62" s="172">
        <v>0.27358440000000001</v>
      </c>
      <c r="K62" s="176">
        <v>15</v>
      </c>
      <c r="L62" s="177">
        <v>45</v>
      </c>
      <c r="M62" s="177">
        <v>18</v>
      </c>
      <c r="N62" s="177">
        <v>18</v>
      </c>
      <c r="O62" s="177">
        <v>13</v>
      </c>
      <c r="P62" s="178">
        <v>109</v>
      </c>
      <c r="Q62" s="179">
        <v>0</v>
      </c>
    </row>
    <row r="63" spans="1:17" ht="35.1" customHeight="1" x14ac:dyDescent="0.25">
      <c r="A63" s="170" t="s">
        <v>240</v>
      </c>
      <c r="B63" s="171">
        <v>62</v>
      </c>
      <c r="C63" s="170" t="s">
        <v>43</v>
      </c>
      <c r="D63" s="172">
        <v>0.35732847000000001</v>
      </c>
      <c r="E63" s="173">
        <v>9.5553330000000006E-2</v>
      </c>
      <c r="F63" s="173">
        <v>0.26177514000000002</v>
      </c>
      <c r="G63" s="173">
        <v>0.29891604999999999</v>
      </c>
      <c r="H63" s="173">
        <v>0.20328235</v>
      </c>
      <c r="I63" s="174">
        <v>0.14047313</v>
      </c>
      <c r="J63" s="172">
        <v>0.34375548</v>
      </c>
      <c r="K63" s="176">
        <v>9</v>
      </c>
      <c r="L63" s="177">
        <v>24</v>
      </c>
      <c r="M63" s="177">
        <v>27</v>
      </c>
      <c r="N63" s="177">
        <v>18</v>
      </c>
      <c r="O63" s="177">
        <v>12</v>
      </c>
      <c r="P63" s="178">
        <v>90</v>
      </c>
      <c r="Q63" s="179">
        <v>18</v>
      </c>
    </row>
    <row r="64" spans="1:17" ht="53.1" customHeight="1" x14ac:dyDescent="0.25">
      <c r="A64" s="170" t="s">
        <v>259</v>
      </c>
      <c r="B64" s="171">
        <v>63</v>
      </c>
      <c r="C64" s="170" t="s">
        <v>260</v>
      </c>
      <c r="D64" s="172">
        <v>0.51732272999999995</v>
      </c>
      <c r="E64" s="173">
        <v>0.10940165</v>
      </c>
      <c r="F64" s="173">
        <v>0.40792108999999999</v>
      </c>
      <c r="G64" s="173">
        <v>0.22289785000000001</v>
      </c>
      <c r="H64" s="173">
        <v>0.20612311999999999</v>
      </c>
      <c r="I64" s="174">
        <v>5.3656299999999997E-2</v>
      </c>
      <c r="J64" s="172">
        <v>0.25977941999999998</v>
      </c>
      <c r="K64" s="176">
        <v>12</v>
      </c>
      <c r="L64" s="177">
        <v>43</v>
      </c>
      <c r="M64" s="177">
        <v>24</v>
      </c>
      <c r="N64" s="177">
        <v>23</v>
      </c>
      <c r="O64" s="177">
        <v>6</v>
      </c>
      <c r="P64" s="178">
        <v>108</v>
      </c>
      <c r="Q64" s="179" t="s">
        <v>149</v>
      </c>
    </row>
    <row r="65" spans="1:17" ht="71.099999999999994" customHeight="1" x14ac:dyDescent="0.25">
      <c r="A65" s="170" t="s">
        <v>259</v>
      </c>
      <c r="B65" s="171">
        <v>64</v>
      </c>
      <c r="C65" s="170" t="s">
        <v>261</v>
      </c>
      <c r="D65" s="172">
        <v>0.38060776000000002</v>
      </c>
      <c r="E65" s="173">
        <v>6.268688E-2</v>
      </c>
      <c r="F65" s="173">
        <v>0.31792088000000002</v>
      </c>
      <c r="G65" s="173">
        <v>0.23924962</v>
      </c>
      <c r="H65" s="173">
        <v>0.22513578000000001</v>
      </c>
      <c r="I65" s="174">
        <v>0.15500683000000001</v>
      </c>
      <c r="J65" s="172">
        <v>0.38014261999999999</v>
      </c>
      <c r="K65" s="176">
        <v>7</v>
      </c>
      <c r="L65" s="177">
        <v>34</v>
      </c>
      <c r="M65" s="177">
        <v>25</v>
      </c>
      <c r="N65" s="177">
        <v>27</v>
      </c>
      <c r="O65" s="177">
        <v>16</v>
      </c>
      <c r="P65" s="178">
        <v>109</v>
      </c>
      <c r="Q65" s="179" t="s">
        <v>149</v>
      </c>
    </row>
    <row r="66" spans="1:17" ht="53.1" customHeight="1" x14ac:dyDescent="0.25">
      <c r="A66" s="170" t="s">
        <v>259</v>
      </c>
      <c r="B66" s="171">
        <v>65</v>
      </c>
      <c r="C66" s="170" t="s">
        <v>262</v>
      </c>
      <c r="D66" s="172">
        <v>0.54939167</v>
      </c>
      <c r="E66" s="173">
        <v>0.13988316000000001</v>
      </c>
      <c r="F66" s="173">
        <v>0.40950851999999999</v>
      </c>
      <c r="G66" s="173">
        <v>0.25306567000000002</v>
      </c>
      <c r="H66" s="173">
        <v>0.14669045999999999</v>
      </c>
      <c r="I66" s="174">
        <v>5.08522E-2</v>
      </c>
      <c r="J66" s="172">
        <v>0.19754266000000001</v>
      </c>
      <c r="K66" s="176">
        <v>16</v>
      </c>
      <c r="L66" s="177">
        <v>43</v>
      </c>
      <c r="M66" s="177">
        <v>27</v>
      </c>
      <c r="N66" s="177">
        <v>16</v>
      </c>
      <c r="O66" s="177">
        <v>6</v>
      </c>
      <c r="P66" s="178">
        <v>108</v>
      </c>
      <c r="Q66" s="179" t="s">
        <v>149</v>
      </c>
    </row>
    <row r="67" spans="1:17" ht="53.1" customHeight="1" x14ac:dyDescent="0.25">
      <c r="A67" s="170" t="s">
        <v>259</v>
      </c>
      <c r="B67" s="171">
        <v>66</v>
      </c>
      <c r="C67" s="170" t="s">
        <v>47</v>
      </c>
      <c r="D67" s="172">
        <v>0.27799964999999999</v>
      </c>
      <c r="E67" s="173">
        <v>6.0853900000000002E-2</v>
      </c>
      <c r="F67" s="173">
        <v>0.21714574</v>
      </c>
      <c r="G67" s="173">
        <v>0.35600155999999999</v>
      </c>
      <c r="H67" s="173">
        <v>0.24911784000000001</v>
      </c>
      <c r="I67" s="174">
        <v>0.11688095</v>
      </c>
      <c r="J67" s="172">
        <v>0.36599879000000002</v>
      </c>
      <c r="K67" s="176">
        <v>7</v>
      </c>
      <c r="L67" s="177">
        <v>24</v>
      </c>
      <c r="M67" s="177">
        <v>37</v>
      </c>
      <c r="N67" s="177">
        <v>28</v>
      </c>
      <c r="O67" s="177">
        <v>13</v>
      </c>
      <c r="P67" s="178">
        <v>109</v>
      </c>
      <c r="Q67" s="179" t="s">
        <v>149</v>
      </c>
    </row>
    <row r="68" spans="1:17" ht="53.1" customHeight="1" x14ac:dyDescent="0.25">
      <c r="A68" s="170" t="s">
        <v>259</v>
      </c>
      <c r="B68" s="171">
        <v>67</v>
      </c>
      <c r="C68" s="170" t="s">
        <v>48</v>
      </c>
      <c r="D68" s="172">
        <v>0.35332511</v>
      </c>
      <c r="E68" s="173">
        <v>0.1123275</v>
      </c>
      <c r="F68" s="173">
        <v>0.24099761</v>
      </c>
      <c r="G68" s="173">
        <v>0.37293815000000002</v>
      </c>
      <c r="H68" s="173">
        <v>0.20053260000000001</v>
      </c>
      <c r="I68" s="174">
        <v>7.3204140000000001E-2</v>
      </c>
      <c r="J68" s="172">
        <v>0.27373672999999998</v>
      </c>
      <c r="K68" s="176">
        <v>14</v>
      </c>
      <c r="L68" s="177">
        <v>26</v>
      </c>
      <c r="M68" s="177">
        <v>40</v>
      </c>
      <c r="N68" s="177">
        <v>22</v>
      </c>
      <c r="O68" s="177">
        <v>7</v>
      </c>
      <c r="P68" s="178">
        <v>109</v>
      </c>
      <c r="Q68" s="179" t="s">
        <v>149</v>
      </c>
    </row>
    <row r="69" spans="1:17" ht="53.1" customHeight="1" x14ac:dyDescent="0.25">
      <c r="A69" s="170" t="s">
        <v>259</v>
      </c>
      <c r="B69" s="171">
        <v>68</v>
      </c>
      <c r="C69" s="170" t="s">
        <v>49</v>
      </c>
      <c r="D69" s="172">
        <v>0.32618825000000001</v>
      </c>
      <c r="E69" s="173">
        <v>7.0809899999999995E-2</v>
      </c>
      <c r="F69" s="173">
        <v>0.25537834999999998</v>
      </c>
      <c r="G69" s="173">
        <v>0.36895938</v>
      </c>
      <c r="H69" s="173">
        <v>0.24598507999999999</v>
      </c>
      <c r="I69" s="174">
        <v>5.8867290000000003E-2</v>
      </c>
      <c r="J69" s="172">
        <v>0.30485236999999998</v>
      </c>
      <c r="K69" s="176">
        <v>8</v>
      </c>
      <c r="L69" s="177">
        <v>28</v>
      </c>
      <c r="M69" s="177">
        <v>41</v>
      </c>
      <c r="N69" s="177">
        <v>26</v>
      </c>
      <c r="O69" s="177">
        <v>6</v>
      </c>
      <c r="P69" s="178">
        <v>109</v>
      </c>
      <c r="Q69" s="179" t="s">
        <v>149</v>
      </c>
    </row>
    <row r="70" spans="1:17" ht="53.1" customHeight="1" x14ac:dyDescent="0.25">
      <c r="A70" s="170" t="s">
        <v>259</v>
      </c>
      <c r="B70" s="171">
        <v>69</v>
      </c>
      <c r="C70" s="170" t="s">
        <v>263</v>
      </c>
      <c r="D70" s="172">
        <v>0.63683842999999996</v>
      </c>
      <c r="E70" s="173">
        <v>0.10704532</v>
      </c>
      <c r="F70" s="173">
        <v>0.52979310999999996</v>
      </c>
      <c r="G70" s="173">
        <v>0.22361035000000001</v>
      </c>
      <c r="H70" s="173">
        <v>0.10380869</v>
      </c>
      <c r="I70" s="174">
        <v>3.574252E-2</v>
      </c>
      <c r="J70" s="172">
        <v>0.13955121000000001</v>
      </c>
      <c r="K70" s="176">
        <v>12</v>
      </c>
      <c r="L70" s="177">
        <v>57</v>
      </c>
      <c r="M70" s="177">
        <v>23</v>
      </c>
      <c r="N70" s="177">
        <v>12</v>
      </c>
      <c r="O70" s="177">
        <v>4</v>
      </c>
      <c r="P70" s="178">
        <v>108</v>
      </c>
      <c r="Q70" s="179" t="s">
        <v>149</v>
      </c>
    </row>
    <row r="71" spans="1:17" ht="53.1" customHeight="1" x14ac:dyDescent="0.25">
      <c r="A71" s="170" t="s">
        <v>259</v>
      </c>
      <c r="B71" s="171">
        <v>70</v>
      </c>
      <c r="C71" s="170" t="s">
        <v>51</v>
      </c>
      <c r="D71" s="172">
        <v>0.53148521999999998</v>
      </c>
      <c r="E71" s="173">
        <v>0.10138976</v>
      </c>
      <c r="F71" s="173">
        <v>0.43009545999999999</v>
      </c>
      <c r="G71" s="173">
        <v>0.22617103</v>
      </c>
      <c r="H71" s="173">
        <v>0.20694090000000001</v>
      </c>
      <c r="I71" s="174">
        <v>3.5402839999999998E-2</v>
      </c>
      <c r="J71" s="172">
        <v>0.24234374</v>
      </c>
      <c r="K71" s="176">
        <v>12</v>
      </c>
      <c r="L71" s="177">
        <v>47</v>
      </c>
      <c r="M71" s="177">
        <v>25</v>
      </c>
      <c r="N71" s="177">
        <v>21</v>
      </c>
      <c r="O71" s="177">
        <v>4</v>
      </c>
      <c r="P71" s="178">
        <v>109</v>
      </c>
      <c r="Q71" s="179" t="s">
        <v>149</v>
      </c>
    </row>
    <row r="72" spans="1:17" ht="53.1" customHeight="1" x14ac:dyDescent="0.25">
      <c r="A72" s="170" t="s">
        <v>259</v>
      </c>
      <c r="B72" s="171">
        <v>71</v>
      </c>
      <c r="C72" s="170" t="s">
        <v>264</v>
      </c>
      <c r="D72" s="172">
        <v>0.52151645000000002</v>
      </c>
      <c r="E72" s="173">
        <v>7.7992569999999997E-2</v>
      </c>
      <c r="F72" s="173">
        <v>0.44352386999999999</v>
      </c>
      <c r="G72" s="173">
        <v>0.26074876000000002</v>
      </c>
      <c r="H72" s="173">
        <v>0.17105692</v>
      </c>
      <c r="I72" s="174">
        <v>4.6677870000000003E-2</v>
      </c>
      <c r="J72" s="172">
        <v>0.21773479000000001</v>
      </c>
      <c r="K72" s="176">
        <v>9</v>
      </c>
      <c r="L72" s="177">
        <v>48</v>
      </c>
      <c r="M72" s="177">
        <v>26</v>
      </c>
      <c r="N72" s="177">
        <v>20</v>
      </c>
      <c r="O72" s="177">
        <v>5</v>
      </c>
      <c r="P72" s="178">
        <v>108</v>
      </c>
      <c r="Q72" s="179" t="s">
        <v>149</v>
      </c>
    </row>
    <row r="73" spans="1:17" ht="12" customHeight="1" x14ac:dyDescent="0.2">
      <c r="D73" s="181"/>
      <c r="E73" s="181"/>
      <c r="F73" s="181"/>
      <c r="G73" s="181"/>
      <c r="H73" s="181"/>
      <c r="I73" s="181"/>
      <c r="J73" s="181"/>
      <c r="K73" s="180"/>
      <c r="L73" s="180"/>
      <c r="M73" s="180"/>
      <c r="N73" s="180"/>
      <c r="O73" s="180"/>
      <c r="P73" s="180"/>
      <c r="Q73" s="180"/>
    </row>
    <row r="74" spans="1:17" ht="15.95" customHeight="1" x14ac:dyDescent="0.2">
      <c r="A74" s="175" t="s">
        <v>265</v>
      </c>
      <c r="D74" s="181"/>
      <c r="E74" s="181"/>
      <c r="F74" s="181"/>
      <c r="G74" s="181"/>
      <c r="H74" s="181"/>
      <c r="I74" s="181"/>
      <c r="J74" s="181"/>
      <c r="K74" s="180"/>
      <c r="L74" s="180"/>
      <c r="M74" s="180"/>
      <c r="N74" s="180"/>
      <c r="O74" s="180"/>
      <c r="P74" s="180"/>
      <c r="Q74" s="180"/>
    </row>
    <row r="75" spans="1:17" ht="15.95" customHeight="1" x14ac:dyDescent="0.2">
      <c r="A75" s="175" t="s">
        <v>266</v>
      </c>
      <c r="D75" s="181"/>
      <c r="E75" s="181"/>
      <c r="F75" s="181"/>
      <c r="G75" s="181"/>
      <c r="H75" s="181"/>
      <c r="I75" s="181"/>
      <c r="J75" s="181"/>
      <c r="K75" s="180"/>
      <c r="L75" s="180"/>
      <c r="M75" s="180"/>
      <c r="N75" s="180"/>
      <c r="O75" s="180"/>
      <c r="P75" s="180"/>
      <c r="Q75" s="180"/>
    </row>
    <row r="76" spans="1:17" ht="15.95" customHeight="1" x14ac:dyDescent="0.2">
      <c r="A76" s="175" t="s">
        <v>267</v>
      </c>
      <c r="D76" s="181"/>
      <c r="E76" s="181"/>
      <c r="F76" s="181"/>
      <c r="G76" s="181"/>
      <c r="H76" s="181"/>
      <c r="I76" s="181"/>
      <c r="J76" s="181"/>
      <c r="K76" s="180"/>
      <c r="L76" s="180"/>
      <c r="M76" s="180"/>
      <c r="N76" s="180"/>
      <c r="O76" s="180"/>
      <c r="P76" s="180"/>
      <c r="Q76" s="180"/>
    </row>
    <row r="77" spans="1:17" ht="15.95" customHeight="1" x14ac:dyDescent="0.2">
      <c r="A77" s="175" t="s">
        <v>268</v>
      </c>
      <c r="D77" s="181"/>
      <c r="E77" s="181"/>
      <c r="F77" s="181"/>
      <c r="G77" s="181"/>
      <c r="H77" s="181"/>
      <c r="I77" s="181"/>
      <c r="J77" s="181"/>
      <c r="K77" s="180"/>
      <c r="L77" s="180"/>
      <c r="M77" s="180"/>
      <c r="N77" s="180"/>
      <c r="O77" s="180"/>
      <c r="P77" s="180"/>
      <c r="Q77" s="180"/>
    </row>
    <row r="78" spans="1:17" ht="12" customHeight="1" x14ac:dyDescent="0.2">
      <c r="D78" s="181"/>
      <c r="E78" s="181"/>
      <c r="F78" s="181"/>
      <c r="G78" s="181"/>
      <c r="H78" s="181"/>
      <c r="I78" s="181"/>
      <c r="J78" s="181"/>
      <c r="K78" s="180"/>
      <c r="L78" s="180"/>
      <c r="M78" s="180"/>
      <c r="N78" s="180"/>
      <c r="O78" s="180"/>
      <c r="P78" s="180"/>
      <c r="Q78" s="180"/>
    </row>
    <row r="79" spans="1:17" ht="12" customHeight="1" x14ac:dyDescent="0.2">
      <c r="D79" s="181"/>
      <c r="E79" s="181"/>
      <c r="F79" s="181"/>
      <c r="G79" s="181"/>
      <c r="H79" s="181"/>
      <c r="I79" s="181"/>
      <c r="J79" s="181"/>
      <c r="K79" s="180"/>
      <c r="L79" s="180"/>
      <c r="M79" s="180"/>
      <c r="N79" s="180"/>
      <c r="O79" s="180"/>
      <c r="P79" s="180"/>
      <c r="Q79" s="180"/>
    </row>
    <row r="80" spans="1:17" ht="12" customHeight="1" x14ac:dyDescent="0.2">
      <c r="D80" s="181"/>
      <c r="E80" s="181"/>
      <c r="F80" s="181"/>
      <c r="G80" s="181"/>
      <c r="H80" s="181"/>
      <c r="I80" s="181"/>
      <c r="J80" s="181"/>
      <c r="K80" s="180"/>
      <c r="L80" s="180"/>
      <c r="M80" s="180"/>
      <c r="N80" s="180"/>
      <c r="O80" s="180"/>
      <c r="P80" s="180"/>
      <c r="Q80" s="180"/>
    </row>
    <row r="81" spans="4:17" ht="12" customHeight="1" x14ac:dyDescent="0.2">
      <c r="D81" s="181"/>
      <c r="E81" s="181"/>
      <c r="F81" s="181"/>
      <c r="G81" s="181"/>
      <c r="H81" s="181"/>
      <c r="I81" s="181"/>
      <c r="J81" s="181"/>
      <c r="K81" s="180"/>
      <c r="L81" s="180"/>
      <c r="M81" s="180"/>
      <c r="N81" s="180"/>
      <c r="O81" s="180"/>
      <c r="P81" s="180"/>
      <c r="Q81" s="180"/>
    </row>
    <row r="82" spans="4:17" ht="12" customHeight="1" x14ac:dyDescent="0.2">
      <c r="D82" s="181"/>
      <c r="E82" s="181"/>
      <c r="F82" s="181"/>
      <c r="G82" s="181"/>
      <c r="H82" s="181"/>
      <c r="I82" s="181"/>
      <c r="J82" s="181"/>
      <c r="K82" s="180"/>
      <c r="L82" s="180"/>
      <c r="M82" s="180"/>
      <c r="N82" s="180"/>
      <c r="O82" s="180"/>
      <c r="P82" s="180"/>
      <c r="Q82" s="180"/>
    </row>
    <row r="83" spans="4:17" ht="12" customHeight="1" x14ac:dyDescent="0.2">
      <c r="D83" s="181"/>
      <c r="E83" s="181"/>
      <c r="F83" s="181"/>
      <c r="G83" s="181"/>
      <c r="H83" s="181"/>
      <c r="I83" s="181"/>
      <c r="J83" s="181"/>
      <c r="K83" s="180"/>
      <c r="L83" s="180"/>
      <c r="M83" s="180"/>
      <c r="N83" s="180"/>
      <c r="O83" s="180"/>
      <c r="P83" s="180"/>
      <c r="Q83" s="180"/>
    </row>
    <row r="84" spans="4:17" ht="12" customHeight="1" x14ac:dyDescent="0.2">
      <c r="D84" s="181"/>
      <c r="E84" s="181"/>
      <c r="F84" s="181"/>
      <c r="G84" s="181"/>
      <c r="H84" s="181"/>
      <c r="I84" s="181"/>
      <c r="J84" s="181"/>
      <c r="K84" s="180"/>
      <c r="L84" s="180"/>
      <c r="M84" s="180"/>
      <c r="N84" s="180"/>
      <c r="O84" s="180"/>
      <c r="P84" s="180"/>
      <c r="Q84" s="180"/>
    </row>
    <row r="85" spans="4:17" ht="12" customHeight="1" x14ac:dyDescent="0.2">
      <c r="D85" s="181"/>
      <c r="E85" s="181"/>
      <c r="F85" s="181"/>
      <c r="G85" s="181"/>
      <c r="H85" s="181"/>
      <c r="I85" s="181"/>
      <c r="J85" s="181"/>
      <c r="K85" s="180"/>
      <c r="L85" s="180"/>
      <c r="M85" s="180"/>
      <c r="N85" s="180"/>
      <c r="O85" s="180"/>
      <c r="P85" s="180"/>
      <c r="Q85" s="180"/>
    </row>
    <row r="86" spans="4:17" ht="12" customHeight="1" x14ac:dyDescent="0.2">
      <c r="D86" s="181"/>
      <c r="E86" s="181"/>
      <c r="F86" s="181"/>
      <c r="G86" s="181"/>
      <c r="H86" s="181"/>
      <c r="I86" s="181"/>
      <c r="J86" s="181"/>
      <c r="K86" s="180"/>
      <c r="L86" s="180"/>
      <c r="M86" s="180"/>
      <c r="N86" s="180"/>
      <c r="O86" s="180"/>
      <c r="P86" s="180"/>
      <c r="Q86" s="180"/>
    </row>
    <row r="87" spans="4:17" ht="12" customHeight="1" x14ac:dyDescent="0.2">
      <c r="D87" s="181"/>
      <c r="E87" s="181"/>
      <c r="F87" s="181"/>
      <c r="G87" s="181"/>
      <c r="H87" s="181"/>
      <c r="I87" s="181"/>
      <c r="J87" s="181"/>
      <c r="K87" s="180"/>
      <c r="L87" s="180"/>
      <c r="M87" s="180"/>
      <c r="N87" s="180"/>
      <c r="O87" s="180"/>
      <c r="P87" s="180"/>
      <c r="Q87" s="180"/>
    </row>
    <row r="88" spans="4:17" ht="12" customHeight="1" x14ac:dyDescent="0.2">
      <c r="D88" s="181"/>
      <c r="E88" s="181"/>
      <c r="F88" s="181"/>
      <c r="G88" s="181"/>
      <c r="H88" s="181"/>
      <c r="I88" s="181"/>
      <c r="J88" s="181"/>
      <c r="K88" s="180"/>
      <c r="L88" s="180"/>
      <c r="M88" s="180"/>
      <c r="N88" s="180"/>
      <c r="O88" s="180"/>
      <c r="P88" s="180"/>
      <c r="Q88" s="180"/>
    </row>
    <row r="89" spans="4:17" ht="12" customHeight="1" x14ac:dyDescent="0.2">
      <c r="D89" s="181"/>
      <c r="E89" s="181"/>
      <c r="F89" s="181"/>
      <c r="G89" s="181"/>
      <c r="H89" s="181"/>
      <c r="I89" s="181"/>
      <c r="J89" s="181"/>
      <c r="K89" s="180"/>
      <c r="L89" s="180"/>
      <c r="M89" s="180"/>
      <c r="N89" s="180"/>
      <c r="O89" s="180"/>
      <c r="P89" s="180"/>
      <c r="Q89" s="180"/>
    </row>
    <row r="90" spans="4:17" ht="12" customHeight="1" x14ac:dyDescent="0.2">
      <c r="D90" s="181"/>
      <c r="E90" s="181"/>
      <c r="F90" s="181"/>
      <c r="G90" s="181"/>
      <c r="H90" s="181"/>
      <c r="I90" s="181"/>
      <c r="J90" s="181"/>
      <c r="K90" s="180"/>
      <c r="L90" s="180"/>
      <c r="M90" s="180"/>
      <c r="N90" s="180"/>
      <c r="O90" s="180"/>
      <c r="P90" s="180"/>
      <c r="Q90" s="180"/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0"/>
  <sheetViews>
    <sheetView zoomScaleNormal="100" workbookViewId="0">
      <selection sqref="A1:C1"/>
    </sheetView>
  </sheetViews>
  <sheetFormatPr defaultColWidth="11.42578125" defaultRowHeight="12" customHeight="1" x14ac:dyDescent="0.2"/>
  <cols>
    <col min="1" max="2" width="2.7109375" style="169" bestFit="1" customWidth="1"/>
    <col min="3" max="3" width="100.7109375" style="169" bestFit="1" customWidth="1"/>
    <col min="4" max="4" width="7.7109375" style="169" bestFit="1" customWidth="1"/>
    <col min="5" max="5" width="15.7109375" style="169" bestFit="1" customWidth="1"/>
    <col min="6" max="6" width="22.7109375" style="169" bestFit="1" customWidth="1"/>
    <col min="7" max="16384" width="11.42578125" style="169"/>
  </cols>
  <sheetData>
    <row r="1" spans="1:6" ht="15" customHeight="1" x14ac:dyDescent="0.25">
      <c r="A1" s="182" t="s">
        <v>269</v>
      </c>
      <c r="B1" s="182"/>
      <c r="C1" s="182"/>
      <c r="D1" s="183" t="s">
        <v>270</v>
      </c>
      <c r="E1" s="183" t="s">
        <v>271</v>
      </c>
    </row>
    <row r="2" spans="1:6" ht="15" customHeight="1" x14ac:dyDescent="0.25">
      <c r="A2" s="184" t="s">
        <v>272</v>
      </c>
      <c r="B2" s="185" t="s">
        <v>273</v>
      </c>
      <c r="C2" s="185"/>
      <c r="D2" s="196">
        <v>57</v>
      </c>
      <c r="E2" s="186">
        <v>0.51772967000000003</v>
      </c>
    </row>
    <row r="3" spans="1:6" ht="15" customHeight="1" x14ac:dyDescent="0.25">
      <c r="A3" s="184" t="s">
        <v>272</v>
      </c>
      <c r="B3" s="185" t="s">
        <v>274</v>
      </c>
      <c r="C3" s="185"/>
      <c r="D3" s="196">
        <v>19</v>
      </c>
      <c r="E3" s="186">
        <v>0.18819572000000001</v>
      </c>
    </row>
    <row r="4" spans="1:6" ht="15" customHeight="1" x14ac:dyDescent="0.25">
      <c r="A4" s="184" t="s">
        <v>272</v>
      </c>
      <c r="B4" s="185" t="s">
        <v>275</v>
      </c>
      <c r="C4" s="185"/>
      <c r="D4" s="196">
        <v>15</v>
      </c>
      <c r="E4" s="186">
        <v>0.13191977999999999</v>
      </c>
    </row>
    <row r="5" spans="1:6" ht="15" customHeight="1" x14ac:dyDescent="0.25">
      <c r="A5" s="184" t="s">
        <v>272</v>
      </c>
      <c r="B5" s="185" t="s">
        <v>276</v>
      </c>
      <c r="C5" s="185"/>
      <c r="D5" s="196">
        <v>1</v>
      </c>
      <c r="E5" s="186">
        <v>9.8346400000000004E-3</v>
      </c>
    </row>
    <row r="6" spans="1:6" ht="15" customHeight="1" x14ac:dyDescent="0.25">
      <c r="A6" s="184" t="s">
        <v>272</v>
      </c>
      <c r="B6" s="185" t="s">
        <v>277</v>
      </c>
      <c r="C6" s="185"/>
      <c r="D6" s="196">
        <v>0</v>
      </c>
      <c r="E6" s="186">
        <v>0</v>
      </c>
    </row>
    <row r="7" spans="1:6" ht="15" customHeight="1" x14ac:dyDescent="0.25">
      <c r="A7" s="184" t="s">
        <v>272</v>
      </c>
      <c r="B7" s="185" t="s">
        <v>278</v>
      </c>
      <c r="C7" s="185"/>
      <c r="D7" s="196">
        <v>3</v>
      </c>
      <c r="E7" s="186">
        <v>2.891034E-2</v>
      </c>
    </row>
    <row r="8" spans="1:6" ht="15" customHeight="1" x14ac:dyDescent="0.25">
      <c r="A8" s="184" t="s">
        <v>272</v>
      </c>
      <c r="B8" s="185" t="s">
        <v>279</v>
      </c>
      <c r="C8" s="185"/>
      <c r="D8" s="196">
        <v>2</v>
      </c>
      <c r="E8" s="186">
        <v>1.8228769999999998E-2</v>
      </c>
    </row>
    <row r="9" spans="1:6" ht="15" customHeight="1" x14ac:dyDescent="0.25">
      <c r="A9" s="184" t="s">
        <v>272</v>
      </c>
      <c r="B9" s="185" t="s">
        <v>280</v>
      </c>
      <c r="C9" s="185"/>
      <c r="D9" s="196">
        <v>2</v>
      </c>
      <c r="E9" s="186">
        <v>1.959874E-2</v>
      </c>
    </row>
    <row r="10" spans="1:6" ht="15" customHeight="1" x14ac:dyDescent="0.25">
      <c r="A10" s="184" t="s">
        <v>272</v>
      </c>
      <c r="B10" s="185" t="s">
        <v>281</v>
      </c>
      <c r="C10" s="185"/>
      <c r="D10" s="196">
        <v>10</v>
      </c>
      <c r="E10" s="186">
        <v>8.5582340000000007E-2</v>
      </c>
    </row>
    <row r="11" spans="1:6" ht="15" customHeight="1" x14ac:dyDescent="0.25">
      <c r="A11" s="184" t="s">
        <v>272</v>
      </c>
      <c r="B11" s="187" t="s">
        <v>282</v>
      </c>
      <c r="C11" s="187"/>
      <c r="D11" s="197">
        <v>109</v>
      </c>
      <c r="E11" s="188">
        <v>1</v>
      </c>
    </row>
    <row r="12" spans="1:6" ht="15" customHeight="1" x14ac:dyDescent="0.2">
      <c r="D12" s="180"/>
      <c r="E12" s="181"/>
    </row>
    <row r="13" spans="1:6" ht="15" customHeight="1" x14ac:dyDescent="0.25">
      <c r="A13" s="182" t="s">
        <v>283</v>
      </c>
      <c r="B13" s="182"/>
      <c r="C13" s="182"/>
      <c r="D13" s="198" t="s">
        <v>270</v>
      </c>
      <c r="E13" s="201" t="s">
        <v>284</v>
      </c>
      <c r="F13" s="183" t="s">
        <v>285</v>
      </c>
    </row>
    <row r="14" spans="1:6" ht="15" customHeight="1" x14ac:dyDescent="0.25">
      <c r="A14" s="184" t="s">
        <v>272</v>
      </c>
      <c r="B14" s="189" t="s">
        <v>272</v>
      </c>
      <c r="C14" s="190" t="s">
        <v>286</v>
      </c>
      <c r="D14" s="199">
        <v>25</v>
      </c>
      <c r="E14" s="191">
        <v>0.25497385</v>
      </c>
      <c r="F14" s="186">
        <v>0.23364486000000001</v>
      </c>
    </row>
    <row r="15" spans="1:6" ht="15" customHeight="1" x14ac:dyDescent="0.25">
      <c r="A15" s="184" t="s">
        <v>272</v>
      </c>
      <c r="B15" s="189" t="s">
        <v>272</v>
      </c>
      <c r="C15" s="190" t="s">
        <v>287</v>
      </c>
      <c r="D15" s="199">
        <v>37</v>
      </c>
      <c r="E15" s="191">
        <v>0.37128799000000001</v>
      </c>
      <c r="F15" s="186">
        <v>0.34579439000000001</v>
      </c>
    </row>
    <row r="16" spans="1:6" ht="15" customHeight="1" x14ac:dyDescent="0.25">
      <c r="A16" s="184" t="s">
        <v>272</v>
      </c>
      <c r="B16" s="189" t="s">
        <v>272</v>
      </c>
      <c r="C16" s="190" t="s">
        <v>288</v>
      </c>
      <c r="D16" s="199">
        <v>30</v>
      </c>
      <c r="E16" s="191">
        <v>0.29724739999999999</v>
      </c>
      <c r="F16" s="186">
        <v>0.28037382999999999</v>
      </c>
    </row>
    <row r="17" spans="1:6" ht="15" customHeight="1" x14ac:dyDescent="0.25">
      <c r="A17" s="184" t="s">
        <v>272</v>
      </c>
      <c r="B17" s="189" t="s">
        <v>272</v>
      </c>
      <c r="C17" s="190" t="s">
        <v>289</v>
      </c>
      <c r="D17" s="199">
        <v>5</v>
      </c>
      <c r="E17" s="191">
        <v>4.6781999999999997E-2</v>
      </c>
      <c r="F17" s="186">
        <v>4.6728970000000002E-2</v>
      </c>
    </row>
    <row r="18" spans="1:6" ht="15" customHeight="1" x14ac:dyDescent="0.25">
      <c r="A18" s="184" t="s">
        <v>272</v>
      </c>
      <c r="B18" s="189" t="s">
        <v>272</v>
      </c>
      <c r="C18" s="190" t="s">
        <v>290</v>
      </c>
      <c r="D18" s="199">
        <v>3</v>
      </c>
      <c r="E18" s="191">
        <v>2.9708760000000001E-2</v>
      </c>
      <c r="F18" s="186">
        <v>2.8037380000000001E-2</v>
      </c>
    </row>
    <row r="19" spans="1:6" ht="15" customHeight="1" x14ac:dyDescent="0.25">
      <c r="A19" s="184" t="s">
        <v>272</v>
      </c>
      <c r="B19" s="192" t="s">
        <v>291</v>
      </c>
      <c r="C19" s="192"/>
      <c r="D19" s="200">
        <v>100</v>
      </c>
      <c r="E19" s="193">
        <v>1</v>
      </c>
      <c r="F19" s="193">
        <v>0.93457944000000004</v>
      </c>
    </row>
    <row r="20" spans="1:6" ht="15" customHeight="1" x14ac:dyDescent="0.25">
      <c r="A20" s="194" t="s">
        <v>272</v>
      </c>
      <c r="B20" s="194"/>
      <c r="C20" s="195" t="s">
        <v>292</v>
      </c>
      <c r="D20" s="196">
        <v>5</v>
      </c>
      <c r="E20" s="186" t="s">
        <v>293</v>
      </c>
      <c r="F20" s="186">
        <v>4.6728970000000002E-2</v>
      </c>
    </row>
    <row r="21" spans="1:6" ht="15" customHeight="1" x14ac:dyDescent="0.25">
      <c r="A21" s="194" t="s">
        <v>272</v>
      </c>
      <c r="B21" s="194"/>
      <c r="C21" s="195" t="s">
        <v>294</v>
      </c>
      <c r="D21" s="196">
        <v>2</v>
      </c>
      <c r="E21" s="186" t="s">
        <v>293</v>
      </c>
      <c r="F21" s="186">
        <v>1.8691590000000001E-2</v>
      </c>
    </row>
    <row r="22" spans="1:6" ht="15" customHeight="1" x14ac:dyDescent="0.25">
      <c r="A22" s="194" t="s">
        <v>272</v>
      </c>
      <c r="B22" s="194"/>
      <c r="C22" s="195" t="s">
        <v>295</v>
      </c>
      <c r="D22" s="196">
        <v>0</v>
      </c>
      <c r="E22" s="186" t="s">
        <v>293</v>
      </c>
      <c r="F22" s="186">
        <v>0</v>
      </c>
    </row>
    <row r="23" spans="1:6" ht="15" customHeight="1" x14ac:dyDescent="0.25">
      <c r="A23" s="184" t="s">
        <v>272</v>
      </c>
      <c r="B23" s="187" t="s">
        <v>282</v>
      </c>
      <c r="C23" s="187"/>
      <c r="D23" s="197">
        <v>107</v>
      </c>
      <c r="E23" s="188">
        <v>1</v>
      </c>
      <c r="F23" s="188">
        <v>1</v>
      </c>
    </row>
    <row r="24" spans="1:6" ht="15" customHeight="1" x14ac:dyDescent="0.2">
      <c r="D24" s="180"/>
      <c r="E24" s="181"/>
    </row>
    <row r="25" spans="1:6" ht="15" customHeight="1" x14ac:dyDescent="0.25">
      <c r="A25" s="182" t="s">
        <v>296</v>
      </c>
      <c r="B25" s="182"/>
      <c r="C25" s="182"/>
      <c r="D25" s="198" t="s">
        <v>270</v>
      </c>
      <c r="E25" s="201" t="s">
        <v>284</v>
      </c>
      <c r="F25" s="183" t="s">
        <v>285</v>
      </c>
    </row>
    <row r="26" spans="1:6" ht="15" customHeight="1" x14ac:dyDescent="0.25">
      <c r="A26" s="184" t="s">
        <v>272</v>
      </c>
      <c r="B26" s="189" t="s">
        <v>272</v>
      </c>
      <c r="C26" s="190" t="s">
        <v>286</v>
      </c>
      <c r="D26" s="199">
        <v>7</v>
      </c>
      <c r="E26" s="191">
        <v>0.19242074000000001</v>
      </c>
      <c r="F26" s="186">
        <v>6.6037739999999998E-2</v>
      </c>
    </row>
    <row r="27" spans="1:6" ht="15" customHeight="1" x14ac:dyDescent="0.25">
      <c r="A27" s="184" t="s">
        <v>272</v>
      </c>
      <c r="B27" s="189" t="s">
        <v>272</v>
      </c>
      <c r="C27" s="190" t="s">
        <v>287</v>
      </c>
      <c r="D27" s="199">
        <v>5</v>
      </c>
      <c r="E27" s="191">
        <v>0.12786935999999999</v>
      </c>
      <c r="F27" s="186">
        <v>4.716981E-2</v>
      </c>
    </row>
    <row r="28" spans="1:6" ht="15" customHeight="1" x14ac:dyDescent="0.25">
      <c r="A28" s="184" t="s">
        <v>272</v>
      </c>
      <c r="B28" s="189" t="s">
        <v>272</v>
      </c>
      <c r="C28" s="190" t="s">
        <v>288</v>
      </c>
      <c r="D28" s="199">
        <v>17</v>
      </c>
      <c r="E28" s="191">
        <v>0.45448431</v>
      </c>
      <c r="F28" s="186">
        <v>0.16037736</v>
      </c>
    </row>
    <row r="29" spans="1:6" ht="15" customHeight="1" x14ac:dyDescent="0.25">
      <c r="A29" s="184" t="s">
        <v>272</v>
      </c>
      <c r="B29" s="189" t="s">
        <v>272</v>
      </c>
      <c r="C29" s="190" t="s">
        <v>289</v>
      </c>
      <c r="D29" s="199">
        <v>9</v>
      </c>
      <c r="E29" s="191">
        <v>0.22522559</v>
      </c>
      <c r="F29" s="186">
        <v>8.4905659999999994E-2</v>
      </c>
    </row>
    <row r="30" spans="1:6" ht="15" customHeight="1" x14ac:dyDescent="0.25">
      <c r="A30" s="184" t="s">
        <v>272</v>
      </c>
      <c r="B30" s="189" t="s">
        <v>272</v>
      </c>
      <c r="C30" s="190" t="s">
        <v>290</v>
      </c>
      <c r="D30" s="199">
        <v>0</v>
      </c>
      <c r="E30" s="191">
        <v>0</v>
      </c>
      <c r="F30" s="186">
        <v>0</v>
      </c>
    </row>
    <row r="31" spans="1:6" ht="15" customHeight="1" x14ac:dyDescent="0.25">
      <c r="A31" s="184" t="s">
        <v>272</v>
      </c>
      <c r="B31" s="192" t="s">
        <v>291</v>
      </c>
      <c r="C31" s="192"/>
      <c r="D31" s="200">
        <v>38</v>
      </c>
      <c r="E31" s="193">
        <v>1</v>
      </c>
      <c r="F31" s="193">
        <v>0.35849057000000001</v>
      </c>
    </row>
    <row r="32" spans="1:6" ht="15" customHeight="1" x14ac:dyDescent="0.25">
      <c r="A32" s="194" t="s">
        <v>272</v>
      </c>
      <c r="B32" s="194"/>
      <c r="C32" s="195" t="s">
        <v>292</v>
      </c>
      <c r="D32" s="196">
        <v>21</v>
      </c>
      <c r="E32" s="186" t="s">
        <v>293</v>
      </c>
      <c r="F32" s="186">
        <v>0.19811321000000001</v>
      </c>
    </row>
    <row r="33" spans="1:6" ht="15" customHeight="1" x14ac:dyDescent="0.25">
      <c r="A33" s="194" t="s">
        <v>272</v>
      </c>
      <c r="B33" s="194"/>
      <c r="C33" s="195" t="s">
        <v>294</v>
      </c>
      <c r="D33" s="196">
        <v>37</v>
      </c>
      <c r="E33" s="186" t="s">
        <v>293</v>
      </c>
      <c r="F33" s="186">
        <v>0.34905659999999999</v>
      </c>
    </row>
    <row r="34" spans="1:6" ht="15" customHeight="1" x14ac:dyDescent="0.25">
      <c r="A34" s="194" t="s">
        <v>272</v>
      </c>
      <c r="B34" s="194"/>
      <c r="C34" s="195" t="s">
        <v>295</v>
      </c>
      <c r="D34" s="196">
        <v>10</v>
      </c>
      <c r="E34" s="186" t="s">
        <v>293</v>
      </c>
      <c r="F34" s="186">
        <v>9.4339619999999999E-2</v>
      </c>
    </row>
    <row r="35" spans="1:6" ht="15" customHeight="1" x14ac:dyDescent="0.25">
      <c r="A35" s="184" t="s">
        <v>272</v>
      </c>
      <c r="B35" s="187" t="s">
        <v>282</v>
      </c>
      <c r="C35" s="187"/>
      <c r="D35" s="197">
        <v>106</v>
      </c>
      <c r="E35" s="188">
        <v>1</v>
      </c>
      <c r="F35" s="188">
        <v>1</v>
      </c>
    </row>
    <row r="36" spans="1:6" ht="15" customHeight="1" x14ac:dyDescent="0.2">
      <c r="D36" s="180"/>
      <c r="E36" s="181"/>
    </row>
    <row r="37" spans="1:6" ht="15" customHeight="1" x14ac:dyDescent="0.25">
      <c r="A37" s="182" t="s">
        <v>297</v>
      </c>
      <c r="B37" s="182"/>
      <c r="C37" s="182"/>
      <c r="D37" s="198" t="s">
        <v>270</v>
      </c>
      <c r="E37" s="201" t="s">
        <v>284</v>
      </c>
      <c r="F37" s="183" t="s">
        <v>285</v>
      </c>
    </row>
    <row r="38" spans="1:6" ht="15" customHeight="1" x14ac:dyDescent="0.25">
      <c r="A38" s="184" t="s">
        <v>272</v>
      </c>
      <c r="B38" s="189" t="s">
        <v>272</v>
      </c>
      <c r="C38" s="190" t="s">
        <v>286</v>
      </c>
      <c r="D38" s="199">
        <v>10</v>
      </c>
      <c r="E38" s="191">
        <v>0.11286704</v>
      </c>
      <c r="F38" s="186">
        <v>9.2592590000000002E-2</v>
      </c>
    </row>
    <row r="39" spans="1:6" ht="15" customHeight="1" x14ac:dyDescent="0.25">
      <c r="A39" s="184" t="s">
        <v>272</v>
      </c>
      <c r="B39" s="189" t="s">
        <v>272</v>
      </c>
      <c r="C39" s="190" t="s">
        <v>287</v>
      </c>
      <c r="D39" s="199">
        <v>51</v>
      </c>
      <c r="E39" s="191">
        <v>0.54164911999999998</v>
      </c>
      <c r="F39" s="186">
        <v>0.47222222000000003</v>
      </c>
    </row>
    <row r="40" spans="1:6" ht="15" customHeight="1" x14ac:dyDescent="0.25">
      <c r="A40" s="184" t="s">
        <v>272</v>
      </c>
      <c r="B40" s="189" t="s">
        <v>272</v>
      </c>
      <c r="C40" s="190" t="s">
        <v>288</v>
      </c>
      <c r="D40" s="199">
        <v>26</v>
      </c>
      <c r="E40" s="191">
        <v>0.30689326</v>
      </c>
      <c r="F40" s="186">
        <v>0.24074074000000001</v>
      </c>
    </row>
    <row r="41" spans="1:6" ht="15" customHeight="1" x14ac:dyDescent="0.25">
      <c r="A41" s="184" t="s">
        <v>272</v>
      </c>
      <c r="B41" s="189" t="s">
        <v>272</v>
      </c>
      <c r="C41" s="190" t="s">
        <v>289</v>
      </c>
      <c r="D41" s="199">
        <v>2</v>
      </c>
      <c r="E41" s="191">
        <v>2.5199920000000001E-2</v>
      </c>
      <c r="F41" s="186">
        <v>1.851852E-2</v>
      </c>
    </row>
    <row r="42" spans="1:6" ht="15" customHeight="1" x14ac:dyDescent="0.25">
      <c r="A42" s="184" t="s">
        <v>272</v>
      </c>
      <c r="B42" s="189" t="s">
        <v>272</v>
      </c>
      <c r="C42" s="190" t="s">
        <v>290</v>
      </c>
      <c r="D42" s="199">
        <v>1</v>
      </c>
      <c r="E42" s="191">
        <v>1.339066E-2</v>
      </c>
      <c r="F42" s="186">
        <v>9.2592600000000001E-3</v>
      </c>
    </row>
    <row r="43" spans="1:6" ht="15" customHeight="1" x14ac:dyDescent="0.25">
      <c r="A43" s="184" t="s">
        <v>272</v>
      </c>
      <c r="B43" s="192" t="s">
        <v>291</v>
      </c>
      <c r="C43" s="192"/>
      <c r="D43" s="200">
        <v>90</v>
      </c>
      <c r="E43" s="193">
        <v>1</v>
      </c>
      <c r="F43" s="193">
        <v>0.83333332999999998</v>
      </c>
    </row>
    <row r="44" spans="1:6" ht="15" customHeight="1" x14ac:dyDescent="0.25">
      <c r="A44" s="194" t="s">
        <v>272</v>
      </c>
      <c r="B44" s="194"/>
      <c r="C44" s="195" t="s">
        <v>292</v>
      </c>
      <c r="D44" s="196">
        <v>13</v>
      </c>
      <c r="E44" s="186" t="s">
        <v>293</v>
      </c>
      <c r="F44" s="186">
        <v>0.12037037</v>
      </c>
    </row>
    <row r="45" spans="1:6" ht="15" customHeight="1" x14ac:dyDescent="0.25">
      <c r="A45" s="194" t="s">
        <v>272</v>
      </c>
      <c r="B45" s="194"/>
      <c r="C45" s="195" t="s">
        <v>294</v>
      </c>
      <c r="D45" s="196">
        <v>1</v>
      </c>
      <c r="E45" s="186" t="s">
        <v>293</v>
      </c>
      <c r="F45" s="186">
        <v>9.2592600000000001E-3</v>
      </c>
    </row>
    <row r="46" spans="1:6" ht="15" customHeight="1" x14ac:dyDescent="0.25">
      <c r="A46" s="194" t="s">
        <v>272</v>
      </c>
      <c r="B46" s="194"/>
      <c r="C46" s="195" t="s">
        <v>295</v>
      </c>
      <c r="D46" s="196">
        <v>4</v>
      </c>
      <c r="E46" s="186" t="s">
        <v>293</v>
      </c>
      <c r="F46" s="186">
        <v>3.703704E-2</v>
      </c>
    </row>
    <row r="47" spans="1:6" ht="15" customHeight="1" x14ac:dyDescent="0.25">
      <c r="A47" s="184" t="s">
        <v>272</v>
      </c>
      <c r="B47" s="187" t="s">
        <v>282</v>
      </c>
      <c r="C47" s="187"/>
      <c r="D47" s="197">
        <v>108</v>
      </c>
      <c r="E47" s="188">
        <v>1</v>
      </c>
      <c r="F47" s="188">
        <v>1</v>
      </c>
    </row>
    <row r="48" spans="1:6" ht="15" customHeight="1" x14ac:dyDescent="0.2">
      <c r="D48" s="180"/>
      <c r="E48" s="181"/>
    </row>
    <row r="49" spans="1:6" ht="15" customHeight="1" x14ac:dyDescent="0.25">
      <c r="A49" s="182" t="s">
        <v>298</v>
      </c>
      <c r="B49" s="182"/>
      <c r="C49" s="182"/>
      <c r="D49" s="198" t="s">
        <v>270</v>
      </c>
      <c r="E49" s="201" t="s">
        <v>284</v>
      </c>
      <c r="F49" s="183" t="s">
        <v>285</v>
      </c>
    </row>
    <row r="50" spans="1:6" ht="15" customHeight="1" x14ac:dyDescent="0.25">
      <c r="A50" s="184" t="s">
        <v>272</v>
      </c>
      <c r="B50" s="189" t="s">
        <v>272</v>
      </c>
      <c r="C50" s="190" t="s">
        <v>286</v>
      </c>
      <c r="D50" s="199">
        <v>4</v>
      </c>
      <c r="E50" s="191">
        <v>9.1203500000000007E-2</v>
      </c>
      <c r="F50" s="186">
        <v>3.7383180000000002E-2</v>
      </c>
    </row>
    <row r="51" spans="1:6" ht="15" customHeight="1" x14ac:dyDescent="0.25">
      <c r="A51" s="184" t="s">
        <v>272</v>
      </c>
      <c r="B51" s="189" t="s">
        <v>272</v>
      </c>
      <c r="C51" s="190" t="s">
        <v>287</v>
      </c>
      <c r="D51" s="199">
        <v>8</v>
      </c>
      <c r="E51" s="191">
        <v>0.15080181000000001</v>
      </c>
      <c r="F51" s="186">
        <v>7.4766360000000004E-2</v>
      </c>
    </row>
    <row r="52" spans="1:6" ht="15" customHeight="1" x14ac:dyDescent="0.25">
      <c r="A52" s="184" t="s">
        <v>272</v>
      </c>
      <c r="B52" s="189" t="s">
        <v>272</v>
      </c>
      <c r="C52" s="190" t="s">
        <v>288</v>
      </c>
      <c r="D52" s="199">
        <v>30</v>
      </c>
      <c r="E52" s="191">
        <v>0.75799468999999997</v>
      </c>
      <c r="F52" s="186">
        <v>0.28037382999999999</v>
      </c>
    </row>
    <row r="53" spans="1:6" ht="15" customHeight="1" x14ac:dyDescent="0.25">
      <c r="A53" s="184" t="s">
        <v>272</v>
      </c>
      <c r="B53" s="189" t="s">
        <v>272</v>
      </c>
      <c r="C53" s="190" t="s">
        <v>289</v>
      </c>
      <c r="D53" s="199">
        <v>0</v>
      </c>
      <c r="E53" s="191">
        <v>0</v>
      </c>
      <c r="F53" s="186">
        <v>0</v>
      </c>
    </row>
    <row r="54" spans="1:6" ht="15" customHeight="1" x14ac:dyDescent="0.25">
      <c r="A54" s="184" t="s">
        <v>272</v>
      </c>
      <c r="B54" s="189" t="s">
        <v>272</v>
      </c>
      <c r="C54" s="190" t="s">
        <v>290</v>
      </c>
      <c r="D54" s="199">
        <v>0</v>
      </c>
      <c r="E54" s="191">
        <v>0</v>
      </c>
      <c r="F54" s="186">
        <v>0</v>
      </c>
    </row>
    <row r="55" spans="1:6" ht="15" customHeight="1" x14ac:dyDescent="0.25">
      <c r="A55" s="184" t="s">
        <v>272</v>
      </c>
      <c r="B55" s="192" t="s">
        <v>291</v>
      </c>
      <c r="C55" s="192"/>
      <c r="D55" s="200">
        <v>42</v>
      </c>
      <c r="E55" s="193">
        <v>1</v>
      </c>
      <c r="F55" s="193">
        <v>0.39252335999999999</v>
      </c>
    </row>
    <row r="56" spans="1:6" ht="15" customHeight="1" x14ac:dyDescent="0.25">
      <c r="A56" s="194" t="s">
        <v>272</v>
      </c>
      <c r="B56" s="194"/>
      <c r="C56" s="195" t="s">
        <v>292</v>
      </c>
      <c r="D56" s="196">
        <v>40</v>
      </c>
      <c r="E56" s="186" t="s">
        <v>293</v>
      </c>
      <c r="F56" s="186">
        <v>0.37383178</v>
      </c>
    </row>
    <row r="57" spans="1:6" ht="15" customHeight="1" x14ac:dyDescent="0.25">
      <c r="A57" s="194" t="s">
        <v>272</v>
      </c>
      <c r="B57" s="194"/>
      <c r="C57" s="195" t="s">
        <v>294</v>
      </c>
      <c r="D57" s="196">
        <v>2</v>
      </c>
      <c r="E57" s="186" t="s">
        <v>293</v>
      </c>
      <c r="F57" s="186">
        <v>1.8691590000000001E-2</v>
      </c>
    </row>
    <row r="58" spans="1:6" ht="15" customHeight="1" x14ac:dyDescent="0.25">
      <c r="A58" s="194" t="s">
        <v>272</v>
      </c>
      <c r="B58" s="194"/>
      <c r="C58" s="195" t="s">
        <v>295</v>
      </c>
      <c r="D58" s="196">
        <v>23</v>
      </c>
      <c r="E58" s="186" t="s">
        <v>293</v>
      </c>
      <c r="F58" s="186">
        <v>0.21495327</v>
      </c>
    </row>
    <row r="59" spans="1:6" ht="15" customHeight="1" x14ac:dyDescent="0.25">
      <c r="A59" s="184" t="s">
        <v>272</v>
      </c>
      <c r="B59" s="187" t="s">
        <v>282</v>
      </c>
      <c r="C59" s="187"/>
      <c r="D59" s="197">
        <v>107</v>
      </c>
      <c r="E59" s="188">
        <v>1</v>
      </c>
      <c r="F59" s="188">
        <v>1</v>
      </c>
    </row>
    <row r="60" spans="1:6" ht="15" customHeight="1" x14ac:dyDescent="0.2">
      <c r="D60" s="180"/>
      <c r="E60" s="181"/>
    </row>
    <row r="61" spans="1:6" ht="15" customHeight="1" x14ac:dyDescent="0.25">
      <c r="A61" s="182" t="s">
        <v>299</v>
      </c>
      <c r="B61" s="182"/>
      <c r="C61" s="182"/>
      <c r="D61" s="198" t="s">
        <v>270</v>
      </c>
      <c r="E61" s="201" t="s">
        <v>284</v>
      </c>
      <c r="F61" s="183" t="s">
        <v>285</v>
      </c>
    </row>
    <row r="62" spans="1:6" ht="15" customHeight="1" x14ac:dyDescent="0.25">
      <c r="A62" s="184" t="s">
        <v>272</v>
      </c>
      <c r="B62" s="189" t="s">
        <v>272</v>
      </c>
      <c r="C62" s="190" t="s">
        <v>286</v>
      </c>
      <c r="D62" s="199">
        <v>5</v>
      </c>
      <c r="E62" s="191">
        <v>0.13527526000000001</v>
      </c>
      <c r="F62" s="186">
        <v>4.6296299999999999E-2</v>
      </c>
    </row>
    <row r="63" spans="1:6" ht="15" customHeight="1" x14ac:dyDescent="0.25">
      <c r="A63" s="184" t="s">
        <v>272</v>
      </c>
      <c r="B63" s="189" t="s">
        <v>272</v>
      </c>
      <c r="C63" s="190" t="s">
        <v>287</v>
      </c>
      <c r="D63" s="199">
        <v>9</v>
      </c>
      <c r="E63" s="191">
        <v>0.20491021000000001</v>
      </c>
      <c r="F63" s="186">
        <v>8.3333329999999997E-2</v>
      </c>
    </row>
    <row r="64" spans="1:6" ht="15" customHeight="1" x14ac:dyDescent="0.25">
      <c r="A64" s="184" t="s">
        <v>272</v>
      </c>
      <c r="B64" s="189" t="s">
        <v>272</v>
      </c>
      <c r="C64" s="190" t="s">
        <v>288</v>
      </c>
      <c r="D64" s="199">
        <v>23</v>
      </c>
      <c r="E64" s="191">
        <v>0.57044008999999996</v>
      </c>
      <c r="F64" s="186">
        <v>0.21296296000000001</v>
      </c>
    </row>
    <row r="65" spans="1:6" ht="15" customHeight="1" x14ac:dyDescent="0.25">
      <c r="A65" s="184" t="s">
        <v>272</v>
      </c>
      <c r="B65" s="189" t="s">
        <v>272</v>
      </c>
      <c r="C65" s="190" t="s">
        <v>289</v>
      </c>
      <c r="D65" s="199">
        <v>2</v>
      </c>
      <c r="E65" s="191">
        <v>4.102074E-2</v>
      </c>
      <c r="F65" s="186">
        <v>1.851852E-2</v>
      </c>
    </row>
    <row r="66" spans="1:6" ht="15" customHeight="1" x14ac:dyDescent="0.25">
      <c r="A66" s="184" t="s">
        <v>272</v>
      </c>
      <c r="B66" s="189" t="s">
        <v>272</v>
      </c>
      <c r="C66" s="190" t="s">
        <v>290</v>
      </c>
      <c r="D66" s="199">
        <v>2</v>
      </c>
      <c r="E66" s="191">
        <v>4.8353689999999998E-2</v>
      </c>
      <c r="F66" s="186">
        <v>1.851852E-2</v>
      </c>
    </row>
    <row r="67" spans="1:6" ht="15" customHeight="1" x14ac:dyDescent="0.25">
      <c r="A67" s="184" t="s">
        <v>272</v>
      </c>
      <c r="B67" s="192" t="s">
        <v>291</v>
      </c>
      <c r="C67" s="192"/>
      <c r="D67" s="200">
        <v>41</v>
      </c>
      <c r="E67" s="193">
        <v>1</v>
      </c>
      <c r="F67" s="193">
        <v>0.37962963</v>
      </c>
    </row>
    <row r="68" spans="1:6" ht="15" customHeight="1" x14ac:dyDescent="0.25">
      <c r="A68" s="194" t="s">
        <v>272</v>
      </c>
      <c r="B68" s="194"/>
      <c r="C68" s="195" t="s">
        <v>292</v>
      </c>
      <c r="D68" s="196">
        <v>45</v>
      </c>
      <c r="E68" s="186" t="s">
        <v>293</v>
      </c>
      <c r="F68" s="186">
        <v>0.41666667000000002</v>
      </c>
    </row>
    <row r="69" spans="1:6" ht="15" customHeight="1" x14ac:dyDescent="0.25">
      <c r="A69" s="194" t="s">
        <v>272</v>
      </c>
      <c r="B69" s="194"/>
      <c r="C69" s="195" t="s">
        <v>294</v>
      </c>
      <c r="D69" s="196">
        <v>9</v>
      </c>
      <c r="E69" s="186" t="s">
        <v>293</v>
      </c>
      <c r="F69" s="186">
        <v>8.3333329999999997E-2</v>
      </c>
    </row>
    <row r="70" spans="1:6" ht="15" customHeight="1" x14ac:dyDescent="0.25">
      <c r="A70" s="194" t="s">
        <v>272</v>
      </c>
      <c r="B70" s="194"/>
      <c r="C70" s="195" t="s">
        <v>295</v>
      </c>
      <c r="D70" s="196">
        <v>13</v>
      </c>
      <c r="E70" s="186" t="s">
        <v>293</v>
      </c>
      <c r="F70" s="186">
        <v>0.12037037</v>
      </c>
    </row>
    <row r="71" spans="1:6" ht="15" customHeight="1" x14ac:dyDescent="0.25">
      <c r="A71" s="184" t="s">
        <v>272</v>
      </c>
      <c r="B71" s="187" t="s">
        <v>282</v>
      </c>
      <c r="C71" s="187"/>
      <c r="D71" s="197">
        <v>108</v>
      </c>
      <c r="E71" s="188">
        <v>1</v>
      </c>
      <c r="F71" s="188">
        <v>1</v>
      </c>
    </row>
    <row r="72" spans="1:6" ht="15" customHeight="1" x14ac:dyDescent="0.2">
      <c r="D72" s="180"/>
      <c r="E72" s="181"/>
    </row>
    <row r="73" spans="1:6" ht="15" customHeight="1" x14ac:dyDescent="0.25">
      <c r="A73" s="182" t="s">
        <v>300</v>
      </c>
      <c r="B73" s="182"/>
      <c r="C73" s="182"/>
      <c r="D73" s="198" t="s">
        <v>270</v>
      </c>
      <c r="E73" s="201" t="s">
        <v>284</v>
      </c>
      <c r="F73" s="183" t="s">
        <v>285</v>
      </c>
    </row>
    <row r="74" spans="1:6" ht="15" customHeight="1" x14ac:dyDescent="0.25">
      <c r="A74" s="184" t="s">
        <v>272</v>
      </c>
      <c r="B74" s="189" t="s">
        <v>272</v>
      </c>
      <c r="C74" s="190" t="s">
        <v>286</v>
      </c>
      <c r="D74" s="199">
        <v>3</v>
      </c>
      <c r="E74" s="191">
        <v>0.12507612000000001</v>
      </c>
      <c r="F74" s="186">
        <v>2.7777779999999998E-2</v>
      </c>
    </row>
    <row r="75" spans="1:6" ht="15" customHeight="1" x14ac:dyDescent="0.25">
      <c r="A75" s="184" t="s">
        <v>272</v>
      </c>
      <c r="B75" s="189" t="s">
        <v>272</v>
      </c>
      <c r="C75" s="190" t="s">
        <v>287</v>
      </c>
      <c r="D75" s="199">
        <v>7</v>
      </c>
      <c r="E75" s="191">
        <v>0.20640628</v>
      </c>
      <c r="F75" s="186">
        <v>6.481481E-2</v>
      </c>
    </row>
    <row r="76" spans="1:6" ht="15" customHeight="1" x14ac:dyDescent="0.25">
      <c r="A76" s="184" t="s">
        <v>272</v>
      </c>
      <c r="B76" s="189" t="s">
        <v>272</v>
      </c>
      <c r="C76" s="190" t="s">
        <v>288</v>
      </c>
      <c r="D76" s="199">
        <v>18</v>
      </c>
      <c r="E76" s="191">
        <v>0.63984795999999999</v>
      </c>
      <c r="F76" s="186">
        <v>0.16666666999999999</v>
      </c>
    </row>
    <row r="77" spans="1:6" ht="15" customHeight="1" x14ac:dyDescent="0.25">
      <c r="A77" s="184" t="s">
        <v>272</v>
      </c>
      <c r="B77" s="189" t="s">
        <v>272</v>
      </c>
      <c r="C77" s="190" t="s">
        <v>289</v>
      </c>
      <c r="D77" s="199">
        <v>0</v>
      </c>
      <c r="E77" s="191">
        <v>0</v>
      </c>
      <c r="F77" s="186">
        <v>0</v>
      </c>
    </row>
    <row r="78" spans="1:6" ht="15" customHeight="1" x14ac:dyDescent="0.25">
      <c r="A78" s="184" t="s">
        <v>272</v>
      </c>
      <c r="B78" s="189" t="s">
        <v>272</v>
      </c>
      <c r="C78" s="190" t="s">
        <v>290</v>
      </c>
      <c r="D78" s="199">
        <v>1</v>
      </c>
      <c r="E78" s="191">
        <v>2.866964E-2</v>
      </c>
      <c r="F78" s="186">
        <v>9.2592600000000001E-3</v>
      </c>
    </row>
    <row r="79" spans="1:6" ht="15" customHeight="1" x14ac:dyDescent="0.25">
      <c r="A79" s="184" t="s">
        <v>272</v>
      </c>
      <c r="B79" s="192" t="s">
        <v>291</v>
      </c>
      <c r="C79" s="192"/>
      <c r="D79" s="200">
        <v>29</v>
      </c>
      <c r="E79" s="193">
        <v>1</v>
      </c>
      <c r="F79" s="193">
        <v>0.26851851999999998</v>
      </c>
    </row>
    <row r="80" spans="1:6" ht="15" customHeight="1" x14ac:dyDescent="0.25">
      <c r="A80" s="194" t="s">
        <v>272</v>
      </c>
      <c r="B80" s="194"/>
      <c r="C80" s="195" t="s">
        <v>292</v>
      </c>
      <c r="D80" s="196">
        <v>48</v>
      </c>
      <c r="E80" s="186" t="s">
        <v>293</v>
      </c>
      <c r="F80" s="186">
        <v>0.44444444</v>
      </c>
    </row>
    <row r="81" spans="1:6" ht="15" customHeight="1" x14ac:dyDescent="0.25">
      <c r="A81" s="194" t="s">
        <v>272</v>
      </c>
      <c r="B81" s="194"/>
      <c r="C81" s="195" t="s">
        <v>294</v>
      </c>
      <c r="D81" s="196">
        <v>7</v>
      </c>
      <c r="E81" s="186" t="s">
        <v>293</v>
      </c>
      <c r="F81" s="186">
        <v>6.481481E-2</v>
      </c>
    </row>
    <row r="82" spans="1:6" ht="15" customHeight="1" x14ac:dyDescent="0.25">
      <c r="A82" s="194" t="s">
        <v>272</v>
      </c>
      <c r="B82" s="194"/>
      <c r="C82" s="195" t="s">
        <v>295</v>
      </c>
      <c r="D82" s="196">
        <v>24</v>
      </c>
      <c r="E82" s="186" t="s">
        <v>293</v>
      </c>
      <c r="F82" s="186">
        <v>0.22222222</v>
      </c>
    </row>
    <row r="83" spans="1:6" ht="15" customHeight="1" x14ac:dyDescent="0.25">
      <c r="A83" s="184" t="s">
        <v>272</v>
      </c>
      <c r="B83" s="187" t="s">
        <v>282</v>
      </c>
      <c r="C83" s="187"/>
      <c r="D83" s="197">
        <v>108</v>
      </c>
      <c r="E83" s="188">
        <v>1</v>
      </c>
      <c r="F83" s="188">
        <v>1</v>
      </c>
    </row>
    <row r="84" spans="1:6" ht="15" customHeight="1" x14ac:dyDescent="0.2">
      <c r="D84" s="180"/>
      <c r="E84" s="181"/>
    </row>
    <row r="85" spans="1:6" ht="15" customHeight="1" x14ac:dyDescent="0.2">
      <c r="A85" s="175" t="s">
        <v>268</v>
      </c>
      <c r="D85" s="180"/>
      <c r="E85" s="181"/>
    </row>
    <row r="86" spans="1:6" ht="12" customHeight="1" x14ac:dyDescent="0.2">
      <c r="D86" s="180"/>
      <c r="E86" s="181"/>
    </row>
    <row r="87" spans="1:6" ht="12" customHeight="1" x14ac:dyDescent="0.2">
      <c r="D87" s="180"/>
      <c r="E87" s="181"/>
    </row>
    <row r="88" spans="1:6" ht="12" customHeight="1" x14ac:dyDescent="0.2">
      <c r="D88" s="180"/>
      <c r="E88" s="181"/>
    </row>
    <row r="89" spans="1:6" ht="12" customHeight="1" x14ac:dyDescent="0.2">
      <c r="D89" s="180"/>
      <c r="E89" s="181"/>
    </row>
    <row r="90" spans="1:6" ht="12" customHeight="1" x14ac:dyDescent="0.2">
      <c r="D90" s="180"/>
      <c r="E90" s="181"/>
    </row>
    <row r="91" spans="1:6" ht="12" customHeight="1" x14ac:dyDescent="0.2">
      <c r="D91" s="180"/>
      <c r="E91" s="181"/>
    </row>
    <row r="92" spans="1:6" ht="12" customHeight="1" x14ac:dyDescent="0.2">
      <c r="D92" s="180"/>
      <c r="E92" s="181"/>
    </row>
    <row r="93" spans="1:6" ht="12" customHeight="1" x14ac:dyDescent="0.2">
      <c r="D93" s="180"/>
      <c r="E93" s="181"/>
    </row>
    <row r="94" spans="1:6" ht="12" customHeight="1" x14ac:dyDescent="0.2">
      <c r="D94" s="180"/>
      <c r="E94" s="181"/>
    </row>
    <row r="95" spans="1:6" ht="12" customHeight="1" x14ac:dyDescent="0.2">
      <c r="D95" s="180"/>
      <c r="E95" s="181"/>
    </row>
    <row r="96" spans="1:6" ht="12" customHeight="1" x14ac:dyDescent="0.2">
      <c r="D96" s="180"/>
      <c r="E96" s="181"/>
    </row>
    <row r="97" spans="4:5" ht="12" customHeight="1" x14ac:dyDescent="0.2">
      <c r="D97" s="180"/>
      <c r="E97" s="181"/>
    </row>
    <row r="98" spans="4:5" ht="12" customHeight="1" x14ac:dyDescent="0.2">
      <c r="D98" s="180"/>
      <c r="E98" s="181"/>
    </row>
    <row r="99" spans="4:5" ht="12" customHeight="1" x14ac:dyDescent="0.2">
      <c r="D99" s="180"/>
      <c r="E99" s="181"/>
    </row>
    <row r="100" spans="4:5" ht="12" customHeight="1" x14ac:dyDescent="0.2">
      <c r="D100" s="180"/>
      <c r="E100" s="181"/>
    </row>
  </sheetData>
  <mergeCells count="47">
    <mergeCell ref="B79:C79"/>
    <mergeCell ref="A80:B80"/>
    <mergeCell ref="A81:B81"/>
    <mergeCell ref="A82:B82"/>
    <mergeCell ref="B83:C83"/>
    <mergeCell ref="B67:C67"/>
    <mergeCell ref="A68:B68"/>
    <mergeCell ref="A69:B69"/>
    <mergeCell ref="A70:B70"/>
    <mergeCell ref="B71:C71"/>
    <mergeCell ref="A73:C73"/>
    <mergeCell ref="B55:C55"/>
    <mergeCell ref="A56:B56"/>
    <mergeCell ref="A57:B57"/>
    <mergeCell ref="A58:B58"/>
    <mergeCell ref="B59:C59"/>
    <mergeCell ref="A61:C61"/>
    <mergeCell ref="B43:C43"/>
    <mergeCell ref="A44:B44"/>
    <mergeCell ref="A45:B45"/>
    <mergeCell ref="A46:B46"/>
    <mergeCell ref="B47:C47"/>
    <mergeCell ref="A49:C49"/>
    <mergeCell ref="B31:C31"/>
    <mergeCell ref="A32:B32"/>
    <mergeCell ref="A33:B33"/>
    <mergeCell ref="A34:B34"/>
    <mergeCell ref="B35:C35"/>
    <mergeCell ref="A37:C37"/>
    <mergeCell ref="B19:C19"/>
    <mergeCell ref="A20:B20"/>
    <mergeCell ref="A21:B21"/>
    <mergeCell ref="A22:B22"/>
    <mergeCell ref="B23:C23"/>
    <mergeCell ref="A25:C25"/>
    <mergeCell ref="B7:C7"/>
    <mergeCell ref="B8:C8"/>
    <mergeCell ref="B9:C9"/>
    <mergeCell ref="B10:C10"/>
    <mergeCell ref="B11:C11"/>
    <mergeCell ref="A13:C13"/>
    <mergeCell ref="A1:C1"/>
    <mergeCell ref="B2:C2"/>
    <mergeCell ref="B3:C3"/>
    <mergeCell ref="B4:C4"/>
    <mergeCell ref="B5:C5"/>
    <mergeCell ref="B6:C6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00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69" bestFit="1" customWidth="1"/>
    <col min="2" max="2" width="110.7109375" style="169" bestFit="1" customWidth="1"/>
    <col min="3" max="3" width="7.7109375" style="169" bestFit="1" customWidth="1"/>
    <col min="4" max="16384" width="11.42578125" style="169"/>
  </cols>
  <sheetData>
    <row r="1" spans="1:3" ht="17.100000000000001" customHeight="1" x14ac:dyDescent="0.25">
      <c r="A1" s="182" t="s">
        <v>301</v>
      </c>
      <c r="B1" s="182"/>
      <c r="C1" s="183" t="s">
        <v>271</v>
      </c>
    </row>
    <row r="2" spans="1:3" ht="17.100000000000001" customHeight="1" x14ac:dyDescent="0.25">
      <c r="A2" s="184" t="s">
        <v>272</v>
      </c>
      <c r="B2" s="195" t="s">
        <v>302</v>
      </c>
      <c r="C2" s="186">
        <v>0.94444444000000005</v>
      </c>
    </row>
    <row r="3" spans="1:3" ht="17.100000000000001" customHeight="1" x14ac:dyDescent="0.25">
      <c r="A3" s="184" t="s">
        <v>272</v>
      </c>
      <c r="B3" s="195" t="s">
        <v>303</v>
      </c>
      <c r="C3" s="186">
        <v>5.5555559999999997E-2</v>
      </c>
    </row>
    <row r="4" spans="1:3" ht="17.100000000000001" customHeight="1" x14ac:dyDescent="0.25">
      <c r="A4" s="184" t="s">
        <v>272</v>
      </c>
      <c r="B4" s="202" t="s">
        <v>282</v>
      </c>
      <c r="C4" s="188">
        <v>1</v>
      </c>
    </row>
    <row r="5" spans="1:3" ht="12" customHeight="1" x14ac:dyDescent="0.2">
      <c r="C5" s="181"/>
    </row>
    <row r="6" spans="1:3" ht="17.100000000000001" customHeight="1" x14ac:dyDescent="0.25">
      <c r="A6" s="182" t="s">
        <v>304</v>
      </c>
      <c r="B6" s="182"/>
      <c r="C6" s="201" t="s">
        <v>271</v>
      </c>
    </row>
    <row r="7" spans="1:3" ht="17.100000000000001" customHeight="1" x14ac:dyDescent="0.25">
      <c r="A7" s="184" t="s">
        <v>272</v>
      </c>
      <c r="B7" s="195" t="s">
        <v>115</v>
      </c>
      <c r="C7" s="186">
        <v>0.57009346000000005</v>
      </c>
    </row>
    <row r="8" spans="1:3" ht="17.100000000000001" customHeight="1" x14ac:dyDescent="0.25">
      <c r="A8" s="184" t="s">
        <v>272</v>
      </c>
      <c r="B8" s="195" t="s">
        <v>53</v>
      </c>
      <c r="C8" s="186">
        <v>0.21495327</v>
      </c>
    </row>
    <row r="9" spans="1:3" ht="17.100000000000001" customHeight="1" x14ac:dyDescent="0.25">
      <c r="A9" s="184" t="s">
        <v>272</v>
      </c>
      <c r="B9" s="195" t="s">
        <v>54</v>
      </c>
      <c r="C9" s="186">
        <v>9.3457940000000003E-2</v>
      </c>
    </row>
    <row r="10" spans="1:3" ht="17.100000000000001" customHeight="1" x14ac:dyDescent="0.25">
      <c r="A10" s="184" t="s">
        <v>272</v>
      </c>
      <c r="B10" s="195" t="s">
        <v>55</v>
      </c>
      <c r="C10" s="186">
        <v>5.6074770000000003E-2</v>
      </c>
    </row>
    <row r="11" spans="1:3" ht="17.100000000000001" customHeight="1" x14ac:dyDescent="0.25">
      <c r="A11" s="184" t="s">
        <v>272</v>
      </c>
      <c r="B11" s="195" t="s">
        <v>56</v>
      </c>
      <c r="C11" s="186">
        <v>6.5420560000000003E-2</v>
      </c>
    </row>
    <row r="12" spans="1:3" ht="17.100000000000001" customHeight="1" x14ac:dyDescent="0.25">
      <c r="A12" s="184" t="s">
        <v>272</v>
      </c>
      <c r="B12" s="202" t="s">
        <v>282</v>
      </c>
      <c r="C12" s="188">
        <v>1</v>
      </c>
    </row>
    <row r="13" spans="1:3" ht="12" customHeight="1" x14ac:dyDescent="0.2">
      <c r="C13" s="181"/>
    </row>
    <row r="14" spans="1:3" ht="17.100000000000001" customHeight="1" x14ac:dyDescent="0.25">
      <c r="A14" s="182" t="s">
        <v>305</v>
      </c>
      <c r="B14" s="182"/>
      <c r="C14" s="201" t="s">
        <v>271</v>
      </c>
    </row>
    <row r="15" spans="1:3" ht="17.100000000000001" customHeight="1" x14ac:dyDescent="0.25">
      <c r="A15" s="184" t="s">
        <v>272</v>
      </c>
      <c r="B15" s="195" t="s">
        <v>306</v>
      </c>
      <c r="C15" s="186">
        <v>0.52830189000000005</v>
      </c>
    </row>
    <row r="16" spans="1:3" ht="17.100000000000001" customHeight="1" x14ac:dyDescent="0.25">
      <c r="A16" s="184" t="s">
        <v>272</v>
      </c>
      <c r="B16" s="195" t="s">
        <v>202</v>
      </c>
      <c r="C16" s="186">
        <v>0.47169811</v>
      </c>
    </row>
    <row r="17" spans="1:3" ht="17.100000000000001" customHeight="1" x14ac:dyDescent="0.25">
      <c r="A17" s="184" t="s">
        <v>272</v>
      </c>
      <c r="B17" s="202" t="s">
        <v>282</v>
      </c>
      <c r="C17" s="188">
        <v>1</v>
      </c>
    </row>
    <row r="18" spans="1:3" ht="12" customHeight="1" x14ac:dyDescent="0.2">
      <c r="C18" s="181"/>
    </row>
    <row r="19" spans="1:3" ht="17.100000000000001" customHeight="1" x14ac:dyDescent="0.25">
      <c r="A19" s="182" t="s">
        <v>307</v>
      </c>
      <c r="B19" s="182"/>
      <c r="C19" s="201" t="s">
        <v>271</v>
      </c>
    </row>
    <row r="20" spans="1:3" ht="17.100000000000001" customHeight="1" x14ac:dyDescent="0.25">
      <c r="A20" s="184" t="s">
        <v>272</v>
      </c>
      <c r="B20" s="195" t="s">
        <v>308</v>
      </c>
      <c r="C20" s="186">
        <v>4.8076920000000002E-2</v>
      </c>
    </row>
    <row r="21" spans="1:3" ht="17.100000000000001" customHeight="1" x14ac:dyDescent="0.25">
      <c r="A21" s="184" t="s">
        <v>272</v>
      </c>
      <c r="B21" s="195" t="s">
        <v>309</v>
      </c>
      <c r="C21" s="186">
        <v>0.95192308000000003</v>
      </c>
    </row>
    <row r="22" spans="1:3" ht="17.100000000000001" customHeight="1" x14ac:dyDescent="0.25">
      <c r="A22" s="184" t="s">
        <v>272</v>
      </c>
      <c r="B22" s="202" t="s">
        <v>282</v>
      </c>
      <c r="C22" s="188">
        <v>1</v>
      </c>
    </row>
    <row r="23" spans="1:3" ht="12" customHeight="1" x14ac:dyDescent="0.2">
      <c r="C23" s="181"/>
    </row>
    <row r="24" spans="1:3" ht="17.100000000000001" customHeight="1" x14ac:dyDescent="0.25">
      <c r="A24" s="182" t="s">
        <v>310</v>
      </c>
      <c r="B24" s="182"/>
      <c r="C24" s="201" t="s">
        <v>271</v>
      </c>
    </row>
    <row r="25" spans="1:3" ht="17.100000000000001" customHeight="1" x14ac:dyDescent="0.25">
      <c r="A25" s="184" t="s">
        <v>272</v>
      </c>
      <c r="B25" s="195" t="s">
        <v>57</v>
      </c>
      <c r="C25" s="186" t="s">
        <v>293</v>
      </c>
    </row>
    <row r="26" spans="1:3" ht="17.100000000000001" customHeight="1" x14ac:dyDescent="0.25">
      <c r="A26" s="184" t="s">
        <v>272</v>
      </c>
      <c r="B26" s="195" t="s">
        <v>58</v>
      </c>
      <c r="C26" s="186" t="s">
        <v>293</v>
      </c>
    </row>
    <row r="27" spans="1:3" ht="17.100000000000001" customHeight="1" x14ac:dyDescent="0.25">
      <c r="A27" s="184" t="s">
        <v>272</v>
      </c>
      <c r="B27" s="195" t="s">
        <v>59</v>
      </c>
      <c r="C27" s="186" t="s">
        <v>293</v>
      </c>
    </row>
    <row r="28" spans="1:3" ht="17.100000000000001" customHeight="1" x14ac:dyDescent="0.25">
      <c r="A28" s="184" t="s">
        <v>272</v>
      </c>
      <c r="B28" s="195" t="s">
        <v>60</v>
      </c>
      <c r="C28" s="186" t="s">
        <v>293</v>
      </c>
    </row>
    <row r="29" spans="1:3" ht="17.100000000000001" customHeight="1" x14ac:dyDescent="0.25">
      <c r="A29" s="184" t="s">
        <v>272</v>
      </c>
      <c r="B29" s="195" t="s">
        <v>61</v>
      </c>
      <c r="C29" s="186" t="s">
        <v>293</v>
      </c>
    </row>
    <row r="30" spans="1:3" ht="17.100000000000001" customHeight="1" x14ac:dyDescent="0.25">
      <c r="A30" s="184" t="s">
        <v>272</v>
      </c>
      <c r="B30" s="195" t="s">
        <v>62</v>
      </c>
      <c r="C30" s="186" t="s">
        <v>293</v>
      </c>
    </row>
    <row r="31" spans="1:3" ht="17.100000000000001" customHeight="1" x14ac:dyDescent="0.25">
      <c r="A31" s="184" t="s">
        <v>272</v>
      </c>
      <c r="B31" s="202" t="s">
        <v>282</v>
      </c>
      <c r="C31" s="188" t="s">
        <v>293</v>
      </c>
    </row>
    <row r="32" spans="1:3" ht="14.1" customHeight="1" x14ac:dyDescent="0.2">
      <c r="A32" s="203" t="s">
        <v>311</v>
      </c>
      <c r="B32" s="203"/>
      <c r="C32" s="211"/>
    </row>
    <row r="33" spans="1:3" ht="12" customHeight="1" x14ac:dyDescent="0.2">
      <c r="C33" s="181"/>
    </row>
    <row r="34" spans="1:3" ht="17.100000000000001" customHeight="1" x14ac:dyDescent="0.25">
      <c r="A34" s="182" t="s">
        <v>312</v>
      </c>
      <c r="B34" s="182"/>
      <c r="C34" s="201" t="s">
        <v>271</v>
      </c>
    </row>
    <row r="35" spans="1:3" ht="17.100000000000001" customHeight="1" x14ac:dyDescent="0.25">
      <c r="A35" s="184" t="s">
        <v>272</v>
      </c>
      <c r="B35" s="195" t="s">
        <v>63</v>
      </c>
      <c r="C35" s="186">
        <v>0</v>
      </c>
    </row>
    <row r="36" spans="1:3" ht="17.100000000000001" customHeight="1" x14ac:dyDescent="0.25">
      <c r="A36" s="184" t="s">
        <v>272</v>
      </c>
      <c r="B36" s="195" t="s">
        <v>313</v>
      </c>
      <c r="C36" s="186" t="s">
        <v>293</v>
      </c>
    </row>
    <row r="37" spans="1:3" ht="17.100000000000001" customHeight="1" x14ac:dyDescent="0.25">
      <c r="A37" s="184" t="s">
        <v>272</v>
      </c>
      <c r="B37" s="195" t="s">
        <v>64</v>
      </c>
      <c r="C37" s="186">
        <v>0</v>
      </c>
    </row>
    <row r="38" spans="1:3" ht="17.100000000000001" customHeight="1" x14ac:dyDescent="0.25">
      <c r="A38" s="184" t="s">
        <v>272</v>
      </c>
      <c r="B38" s="195" t="s">
        <v>65</v>
      </c>
      <c r="C38" s="186" t="s">
        <v>293</v>
      </c>
    </row>
    <row r="39" spans="1:3" ht="17.100000000000001" customHeight="1" x14ac:dyDescent="0.25">
      <c r="A39" s="184" t="s">
        <v>272</v>
      </c>
      <c r="B39" s="195" t="s">
        <v>314</v>
      </c>
      <c r="C39" s="186" t="s">
        <v>293</v>
      </c>
    </row>
    <row r="40" spans="1:3" ht="17.100000000000001" customHeight="1" x14ac:dyDescent="0.25">
      <c r="A40" s="184" t="s">
        <v>272</v>
      </c>
      <c r="B40" s="195" t="s">
        <v>315</v>
      </c>
      <c r="C40" s="186">
        <v>7.5471700000000003E-2</v>
      </c>
    </row>
    <row r="41" spans="1:3" ht="17.100000000000001" customHeight="1" x14ac:dyDescent="0.25">
      <c r="A41" s="184" t="s">
        <v>272</v>
      </c>
      <c r="B41" s="195" t="s">
        <v>316</v>
      </c>
      <c r="C41" s="186">
        <v>0.37735848999999999</v>
      </c>
    </row>
    <row r="42" spans="1:3" ht="17.100000000000001" customHeight="1" x14ac:dyDescent="0.25">
      <c r="A42" s="184" t="s">
        <v>272</v>
      </c>
      <c r="B42" s="195" t="s">
        <v>317</v>
      </c>
      <c r="C42" s="186">
        <v>0.49056603999999998</v>
      </c>
    </row>
    <row r="43" spans="1:3" ht="17.100000000000001" customHeight="1" x14ac:dyDescent="0.25">
      <c r="A43" s="184" t="s">
        <v>272</v>
      </c>
      <c r="B43" s="202" t="s">
        <v>282</v>
      </c>
      <c r="C43" s="188">
        <v>1</v>
      </c>
    </row>
    <row r="44" spans="1:3" ht="14.1" customHeight="1" x14ac:dyDescent="0.2">
      <c r="A44" s="203" t="s">
        <v>318</v>
      </c>
      <c r="B44" s="203"/>
      <c r="C44" s="211"/>
    </row>
    <row r="45" spans="1:3" ht="12" customHeight="1" x14ac:dyDescent="0.2">
      <c r="C45" s="181"/>
    </row>
    <row r="46" spans="1:3" ht="17.100000000000001" customHeight="1" x14ac:dyDescent="0.25">
      <c r="A46" s="182" t="s">
        <v>319</v>
      </c>
      <c r="B46" s="182"/>
      <c r="C46" s="201" t="s">
        <v>271</v>
      </c>
    </row>
    <row r="47" spans="1:3" ht="17.100000000000001" customHeight="1" x14ac:dyDescent="0.25">
      <c r="A47" s="184" t="s">
        <v>272</v>
      </c>
      <c r="B47" s="195" t="s">
        <v>66</v>
      </c>
      <c r="C47" s="186">
        <v>0</v>
      </c>
    </row>
    <row r="48" spans="1:3" ht="17.100000000000001" customHeight="1" x14ac:dyDescent="0.25">
      <c r="A48" s="184" t="s">
        <v>272</v>
      </c>
      <c r="B48" s="195" t="s">
        <v>67</v>
      </c>
      <c r="C48" s="186">
        <v>0</v>
      </c>
    </row>
    <row r="49" spans="1:3" ht="17.100000000000001" customHeight="1" x14ac:dyDescent="0.25">
      <c r="A49" s="184" t="s">
        <v>272</v>
      </c>
      <c r="B49" s="195" t="s">
        <v>68</v>
      </c>
      <c r="C49" s="186">
        <v>0.12149533</v>
      </c>
    </row>
    <row r="50" spans="1:3" ht="17.100000000000001" customHeight="1" x14ac:dyDescent="0.25">
      <c r="A50" s="184" t="s">
        <v>272</v>
      </c>
      <c r="B50" s="195" t="s">
        <v>69</v>
      </c>
      <c r="C50" s="186">
        <v>0.73831776000000005</v>
      </c>
    </row>
    <row r="51" spans="1:3" ht="17.100000000000001" customHeight="1" x14ac:dyDescent="0.25">
      <c r="A51" s="184" t="s">
        <v>272</v>
      </c>
      <c r="B51" s="195" t="s">
        <v>70</v>
      </c>
      <c r="C51" s="186">
        <v>0.12149533</v>
      </c>
    </row>
    <row r="52" spans="1:3" ht="17.100000000000001" customHeight="1" x14ac:dyDescent="0.25">
      <c r="A52" s="184" t="s">
        <v>272</v>
      </c>
      <c r="B52" s="195" t="s">
        <v>71</v>
      </c>
      <c r="C52" s="186" t="s">
        <v>293</v>
      </c>
    </row>
    <row r="53" spans="1:3" ht="17.100000000000001" customHeight="1" x14ac:dyDescent="0.25">
      <c r="A53" s="184" t="s">
        <v>272</v>
      </c>
      <c r="B53" s="195" t="s">
        <v>72</v>
      </c>
      <c r="C53" s="186" t="s">
        <v>293</v>
      </c>
    </row>
    <row r="54" spans="1:3" ht="17.100000000000001" customHeight="1" x14ac:dyDescent="0.25">
      <c r="A54" s="184" t="s">
        <v>272</v>
      </c>
      <c r="B54" s="202" t="s">
        <v>282</v>
      </c>
      <c r="C54" s="188">
        <v>1</v>
      </c>
    </row>
    <row r="55" spans="1:3" ht="14.1" customHeight="1" x14ac:dyDescent="0.2">
      <c r="A55" s="203" t="s">
        <v>318</v>
      </c>
      <c r="B55" s="203"/>
      <c r="C55" s="211"/>
    </row>
    <row r="56" spans="1:3" ht="12" customHeight="1" x14ac:dyDescent="0.2">
      <c r="C56" s="181"/>
    </row>
    <row r="57" spans="1:3" ht="17.100000000000001" customHeight="1" x14ac:dyDescent="0.25">
      <c r="A57" s="182" t="s">
        <v>320</v>
      </c>
      <c r="B57" s="182"/>
      <c r="C57" s="201" t="s">
        <v>271</v>
      </c>
    </row>
    <row r="58" spans="1:3" ht="17.100000000000001" customHeight="1" x14ac:dyDescent="0.25">
      <c r="A58" s="184" t="s">
        <v>272</v>
      </c>
      <c r="B58" s="195" t="s">
        <v>321</v>
      </c>
      <c r="C58" s="186">
        <v>0</v>
      </c>
    </row>
    <row r="59" spans="1:3" ht="17.100000000000001" customHeight="1" x14ac:dyDescent="0.25">
      <c r="A59" s="184" t="s">
        <v>272</v>
      </c>
      <c r="B59" s="195" t="s">
        <v>322</v>
      </c>
      <c r="C59" s="186">
        <v>0.11214953</v>
      </c>
    </row>
    <row r="60" spans="1:3" ht="17.100000000000001" customHeight="1" x14ac:dyDescent="0.25">
      <c r="A60" s="184" t="s">
        <v>272</v>
      </c>
      <c r="B60" s="195" t="s">
        <v>323</v>
      </c>
      <c r="C60" s="186">
        <v>8.4112149999999997E-2</v>
      </c>
    </row>
    <row r="61" spans="1:3" ht="17.100000000000001" customHeight="1" x14ac:dyDescent="0.25">
      <c r="A61" s="184" t="s">
        <v>272</v>
      </c>
      <c r="B61" s="195" t="s">
        <v>324</v>
      </c>
      <c r="C61" s="186">
        <v>0.13084112000000001</v>
      </c>
    </row>
    <row r="62" spans="1:3" ht="17.100000000000001" customHeight="1" x14ac:dyDescent="0.25">
      <c r="A62" s="184" t="s">
        <v>272</v>
      </c>
      <c r="B62" s="195" t="s">
        <v>325</v>
      </c>
      <c r="C62" s="186">
        <v>0.17757009000000001</v>
      </c>
    </row>
    <row r="63" spans="1:3" ht="17.100000000000001" customHeight="1" x14ac:dyDescent="0.25">
      <c r="A63" s="184" t="s">
        <v>272</v>
      </c>
      <c r="B63" s="195" t="s">
        <v>326</v>
      </c>
      <c r="C63" s="186">
        <v>0.20560748000000001</v>
      </c>
    </row>
    <row r="64" spans="1:3" ht="17.100000000000001" customHeight="1" x14ac:dyDescent="0.25">
      <c r="A64" s="184" t="s">
        <v>272</v>
      </c>
      <c r="B64" s="195" t="s">
        <v>327</v>
      </c>
      <c r="C64" s="186">
        <v>0.28971963000000001</v>
      </c>
    </row>
    <row r="65" spans="1:3" ht="17.100000000000001" customHeight="1" x14ac:dyDescent="0.25">
      <c r="A65" s="184" t="s">
        <v>272</v>
      </c>
      <c r="B65" s="202" t="s">
        <v>282</v>
      </c>
      <c r="C65" s="188">
        <v>1</v>
      </c>
    </row>
    <row r="66" spans="1:3" ht="12" customHeight="1" x14ac:dyDescent="0.2">
      <c r="C66" s="181"/>
    </row>
    <row r="67" spans="1:3" ht="35.1" customHeight="1" x14ac:dyDescent="0.25">
      <c r="A67" s="182" t="s">
        <v>328</v>
      </c>
      <c r="B67" s="182"/>
      <c r="C67" s="201" t="s">
        <v>271</v>
      </c>
    </row>
    <row r="68" spans="1:3" ht="17.100000000000001" customHeight="1" x14ac:dyDescent="0.25">
      <c r="A68" s="184" t="s">
        <v>272</v>
      </c>
      <c r="B68" s="195" t="s">
        <v>321</v>
      </c>
      <c r="C68" s="186" t="s">
        <v>293</v>
      </c>
    </row>
    <row r="69" spans="1:3" ht="17.100000000000001" customHeight="1" x14ac:dyDescent="0.25">
      <c r="A69" s="184" t="s">
        <v>272</v>
      </c>
      <c r="B69" s="195" t="s">
        <v>322</v>
      </c>
      <c r="C69" s="186" t="s">
        <v>293</v>
      </c>
    </row>
    <row r="70" spans="1:3" ht="17.100000000000001" customHeight="1" x14ac:dyDescent="0.25">
      <c r="A70" s="184" t="s">
        <v>272</v>
      </c>
      <c r="B70" s="195" t="s">
        <v>323</v>
      </c>
      <c r="C70" s="186" t="s">
        <v>293</v>
      </c>
    </row>
    <row r="71" spans="1:3" ht="17.100000000000001" customHeight="1" x14ac:dyDescent="0.25">
      <c r="A71" s="184" t="s">
        <v>272</v>
      </c>
      <c r="B71" s="195" t="s">
        <v>324</v>
      </c>
      <c r="C71" s="186" t="s">
        <v>293</v>
      </c>
    </row>
    <row r="72" spans="1:3" ht="17.100000000000001" customHeight="1" x14ac:dyDescent="0.25">
      <c r="A72" s="184" t="s">
        <v>272</v>
      </c>
      <c r="B72" s="195" t="s">
        <v>329</v>
      </c>
      <c r="C72" s="186" t="s">
        <v>293</v>
      </c>
    </row>
    <row r="73" spans="1:3" ht="17.100000000000001" customHeight="1" x14ac:dyDescent="0.25">
      <c r="A73" s="184" t="s">
        <v>272</v>
      </c>
      <c r="B73" s="195" t="s">
        <v>327</v>
      </c>
      <c r="C73" s="186" t="s">
        <v>293</v>
      </c>
    </row>
    <row r="74" spans="1:3" ht="17.100000000000001" customHeight="1" x14ac:dyDescent="0.25">
      <c r="A74" s="184" t="s">
        <v>272</v>
      </c>
      <c r="B74" s="202" t="s">
        <v>282</v>
      </c>
      <c r="C74" s="188" t="s">
        <v>293</v>
      </c>
    </row>
    <row r="75" spans="1:3" ht="14.1" customHeight="1" x14ac:dyDescent="0.2">
      <c r="A75" s="203" t="s">
        <v>311</v>
      </c>
      <c r="B75" s="203"/>
      <c r="C75" s="211"/>
    </row>
    <row r="76" spans="1:3" ht="12" customHeight="1" x14ac:dyDescent="0.2">
      <c r="C76" s="181"/>
    </row>
    <row r="77" spans="1:3" ht="17.100000000000001" customHeight="1" x14ac:dyDescent="0.25">
      <c r="A77" s="182" t="s">
        <v>330</v>
      </c>
      <c r="B77" s="182"/>
      <c r="C77" s="201" t="s">
        <v>271</v>
      </c>
    </row>
    <row r="78" spans="1:3" ht="17.100000000000001" customHeight="1" x14ac:dyDescent="0.25">
      <c r="A78" s="184" t="s">
        <v>272</v>
      </c>
      <c r="B78" s="195" t="s">
        <v>309</v>
      </c>
      <c r="C78" s="186">
        <v>0.58490565999999999</v>
      </c>
    </row>
    <row r="79" spans="1:3" ht="17.100000000000001" customHeight="1" x14ac:dyDescent="0.25">
      <c r="A79" s="184" t="s">
        <v>272</v>
      </c>
      <c r="B79" s="195" t="s">
        <v>331</v>
      </c>
      <c r="C79" s="186">
        <v>6.6037739999999998E-2</v>
      </c>
    </row>
    <row r="80" spans="1:3" ht="17.100000000000001" customHeight="1" x14ac:dyDescent="0.25">
      <c r="A80" s="184" t="s">
        <v>272</v>
      </c>
      <c r="B80" s="195" t="s">
        <v>332</v>
      </c>
      <c r="C80" s="186">
        <v>9.4339619999999999E-2</v>
      </c>
    </row>
    <row r="81" spans="1:3" ht="17.100000000000001" customHeight="1" x14ac:dyDescent="0.25">
      <c r="A81" s="184" t="s">
        <v>272</v>
      </c>
      <c r="B81" s="195" t="s">
        <v>333</v>
      </c>
      <c r="C81" s="186">
        <v>0.20754717</v>
      </c>
    </row>
    <row r="82" spans="1:3" ht="17.100000000000001" customHeight="1" x14ac:dyDescent="0.25">
      <c r="A82" s="184" t="s">
        <v>272</v>
      </c>
      <c r="B82" s="195" t="s">
        <v>334</v>
      </c>
      <c r="C82" s="186">
        <v>4.716981E-2</v>
      </c>
    </row>
    <row r="83" spans="1:3" ht="17.100000000000001" customHeight="1" x14ac:dyDescent="0.25">
      <c r="A83" s="184" t="s">
        <v>272</v>
      </c>
      <c r="B83" s="202" t="s">
        <v>282</v>
      </c>
      <c r="C83" s="188">
        <v>1</v>
      </c>
    </row>
    <row r="84" spans="1:3" ht="12" customHeight="1" x14ac:dyDescent="0.2">
      <c r="C84" s="181"/>
    </row>
    <row r="85" spans="1:3" ht="17.100000000000001" customHeight="1" x14ac:dyDescent="0.25">
      <c r="A85" s="182" t="s">
        <v>335</v>
      </c>
      <c r="B85" s="182"/>
      <c r="C85" s="201" t="s">
        <v>271</v>
      </c>
    </row>
    <row r="86" spans="1:3" ht="17.100000000000001" customHeight="1" x14ac:dyDescent="0.25">
      <c r="A86" s="184" t="s">
        <v>272</v>
      </c>
      <c r="B86" s="195" t="s">
        <v>336</v>
      </c>
      <c r="C86" s="186">
        <v>4.7619050000000003E-2</v>
      </c>
    </row>
    <row r="87" spans="1:3" ht="17.100000000000001" customHeight="1" x14ac:dyDescent="0.25">
      <c r="A87" s="184" t="s">
        <v>272</v>
      </c>
      <c r="B87" s="195" t="s">
        <v>337</v>
      </c>
      <c r="C87" s="186">
        <v>0.10476190000000001</v>
      </c>
    </row>
    <row r="88" spans="1:3" ht="17.100000000000001" customHeight="1" x14ac:dyDescent="0.25">
      <c r="A88" s="184" t="s">
        <v>272</v>
      </c>
      <c r="B88" s="195" t="s">
        <v>338</v>
      </c>
      <c r="C88" s="186">
        <v>0.12380952000000001</v>
      </c>
    </row>
    <row r="89" spans="1:3" ht="17.100000000000001" customHeight="1" x14ac:dyDescent="0.25">
      <c r="A89" s="184" t="s">
        <v>272</v>
      </c>
      <c r="B89" s="195" t="s">
        <v>339</v>
      </c>
      <c r="C89" s="186">
        <v>0.72380951999999998</v>
      </c>
    </row>
    <row r="90" spans="1:3" ht="17.100000000000001" customHeight="1" x14ac:dyDescent="0.25">
      <c r="A90" s="184" t="s">
        <v>272</v>
      </c>
      <c r="B90" s="202" t="s">
        <v>282</v>
      </c>
      <c r="C90" s="188">
        <v>1</v>
      </c>
    </row>
    <row r="91" spans="1:3" ht="12" customHeight="1" x14ac:dyDescent="0.2">
      <c r="C91" s="181"/>
    </row>
    <row r="92" spans="1:3" ht="17.100000000000001" customHeight="1" x14ac:dyDescent="0.25">
      <c r="A92" s="182" t="s">
        <v>340</v>
      </c>
      <c r="B92" s="182"/>
      <c r="C92" s="201" t="s">
        <v>271</v>
      </c>
    </row>
    <row r="93" spans="1:3" ht="17.100000000000001" customHeight="1" x14ac:dyDescent="0.25">
      <c r="A93" s="184" t="s">
        <v>272</v>
      </c>
      <c r="B93" s="195" t="s">
        <v>308</v>
      </c>
      <c r="C93" s="186">
        <v>0</v>
      </c>
    </row>
    <row r="94" spans="1:3" ht="17.100000000000001" customHeight="1" x14ac:dyDescent="0.25">
      <c r="A94" s="184" t="s">
        <v>272</v>
      </c>
      <c r="B94" s="195" t="s">
        <v>309</v>
      </c>
      <c r="C94" s="186">
        <v>1</v>
      </c>
    </row>
    <row r="95" spans="1:3" ht="17.100000000000001" customHeight="1" x14ac:dyDescent="0.25">
      <c r="A95" s="184" t="s">
        <v>272</v>
      </c>
      <c r="B95" s="202" t="s">
        <v>282</v>
      </c>
      <c r="C95" s="188">
        <v>1</v>
      </c>
    </row>
    <row r="96" spans="1:3" ht="12" customHeight="1" x14ac:dyDescent="0.2">
      <c r="C96" s="181"/>
    </row>
    <row r="97" spans="1:3" ht="17.100000000000001" customHeight="1" x14ac:dyDescent="0.25">
      <c r="A97" s="182" t="s">
        <v>341</v>
      </c>
      <c r="B97" s="182"/>
      <c r="C97" s="201" t="s">
        <v>271</v>
      </c>
    </row>
    <row r="98" spans="1:3" ht="17.100000000000001" customHeight="1" x14ac:dyDescent="0.25">
      <c r="A98" s="184" t="s">
        <v>272</v>
      </c>
      <c r="B98" s="195" t="s">
        <v>342</v>
      </c>
      <c r="C98" s="186">
        <v>0.93939393999999998</v>
      </c>
    </row>
    <row r="99" spans="1:3" ht="17.100000000000001" customHeight="1" x14ac:dyDescent="0.25">
      <c r="A99" s="184" t="s">
        <v>272</v>
      </c>
      <c r="B99" s="195" t="s">
        <v>343</v>
      </c>
      <c r="C99" s="186">
        <v>4.0404040000000002E-2</v>
      </c>
    </row>
    <row r="100" spans="1:3" ht="17.100000000000001" customHeight="1" x14ac:dyDescent="0.25">
      <c r="A100" s="184" t="s">
        <v>272</v>
      </c>
      <c r="B100" s="195" t="s">
        <v>344</v>
      </c>
      <c r="C100" s="186" t="s">
        <v>293</v>
      </c>
    </row>
    <row r="101" spans="1:3" ht="17.100000000000001" customHeight="1" x14ac:dyDescent="0.25">
      <c r="A101" s="204" t="s">
        <v>272</v>
      </c>
      <c r="B101" s="205" t="s">
        <v>345</v>
      </c>
      <c r="C101" s="210" t="s">
        <v>293</v>
      </c>
    </row>
    <row r="102" spans="1:3" ht="17.100000000000001" customHeight="1" x14ac:dyDescent="0.25">
      <c r="A102" s="204" t="s">
        <v>272</v>
      </c>
      <c r="B102" s="206" t="s">
        <v>282</v>
      </c>
      <c r="C102" s="207">
        <v>1</v>
      </c>
    </row>
    <row r="103" spans="1:3" ht="14.1" customHeight="1" x14ac:dyDescent="0.2">
      <c r="A103" s="208" t="s">
        <v>318</v>
      </c>
      <c r="B103" s="208"/>
      <c r="C103" s="212"/>
    </row>
    <row r="104" spans="1:3" ht="12" customHeight="1" x14ac:dyDescent="0.2">
      <c r="C104" s="181"/>
    </row>
    <row r="105" spans="1:3" ht="17.100000000000001" customHeight="1" x14ac:dyDescent="0.25">
      <c r="A105" s="209" t="s">
        <v>346</v>
      </c>
      <c r="B105" s="209"/>
      <c r="C105" s="213" t="s">
        <v>271</v>
      </c>
    </row>
    <row r="106" spans="1:3" ht="17.100000000000001" customHeight="1" x14ac:dyDescent="0.25">
      <c r="A106" s="204" t="s">
        <v>272</v>
      </c>
      <c r="B106" s="205" t="s">
        <v>347</v>
      </c>
      <c r="C106" s="210">
        <v>0.96153845999999998</v>
      </c>
    </row>
    <row r="107" spans="1:3" ht="17.100000000000001" customHeight="1" x14ac:dyDescent="0.25">
      <c r="A107" s="204" t="s">
        <v>272</v>
      </c>
      <c r="B107" s="205" t="s">
        <v>348</v>
      </c>
      <c r="C107" s="210" t="s">
        <v>293</v>
      </c>
    </row>
    <row r="108" spans="1:3" ht="17.100000000000001" customHeight="1" x14ac:dyDescent="0.25">
      <c r="A108" s="204" t="s">
        <v>272</v>
      </c>
      <c r="B108" s="205" t="s">
        <v>349</v>
      </c>
      <c r="C108" s="210" t="s">
        <v>293</v>
      </c>
    </row>
    <row r="109" spans="1:3" ht="17.100000000000001" customHeight="1" x14ac:dyDescent="0.25">
      <c r="A109" s="204" t="s">
        <v>272</v>
      </c>
      <c r="B109" s="205" t="s">
        <v>350</v>
      </c>
      <c r="C109" s="210">
        <v>0</v>
      </c>
    </row>
    <row r="110" spans="1:3" ht="17.100000000000001" customHeight="1" x14ac:dyDescent="0.25">
      <c r="A110" s="204" t="s">
        <v>272</v>
      </c>
      <c r="B110" s="206" t="s">
        <v>282</v>
      </c>
      <c r="C110" s="207">
        <v>1</v>
      </c>
    </row>
    <row r="111" spans="1:3" ht="14.1" customHeight="1" x14ac:dyDescent="0.2">
      <c r="A111" s="208" t="s">
        <v>318</v>
      </c>
      <c r="B111" s="208"/>
      <c r="C111" s="212"/>
    </row>
    <row r="112" spans="1:3" ht="12" customHeight="1" x14ac:dyDescent="0.2">
      <c r="C112" s="181"/>
    </row>
    <row r="113" spans="1:3" ht="17.100000000000001" customHeight="1" x14ac:dyDescent="0.25">
      <c r="A113" s="209" t="s">
        <v>351</v>
      </c>
      <c r="B113" s="209"/>
      <c r="C113" s="213" t="s">
        <v>271</v>
      </c>
    </row>
    <row r="114" spans="1:3" ht="17.100000000000001" customHeight="1" x14ac:dyDescent="0.25">
      <c r="A114" s="204" t="s">
        <v>272</v>
      </c>
      <c r="B114" s="205" t="s">
        <v>308</v>
      </c>
      <c r="C114" s="210" t="s">
        <v>293</v>
      </c>
    </row>
    <row r="115" spans="1:3" ht="17.100000000000001" customHeight="1" x14ac:dyDescent="0.25">
      <c r="A115" s="204" t="s">
        <v>272</v>
      </c>
      <c r="B115" s="205" t="s">
        <v>309</v>
      </c>
      <c r="C115" s="210" t="s">
        <v>293</v>
      </c>
    </row>
    <row r="116" spans="1:3" ht="17.100000000000001" customHeight="1" x14ac:dyDescent="0.25">
      <c r="A116" s="204" t="s">
        <v>272</v>
      </c>
      <c r="B116" s="206" t="s">
        <v>282</v>
      </c>
      <c r="C116" s="207" t="s">
        <v>293</v>
      </c>
    </row>
    <row r="117" spans="1:3" ht="14.1" customHeight="1" x14ac:dyDescent="0.2">
      <c r="A117" s="208" t="s">
        <v>311</v>
      </c>
      <c r="B117" s="208"/>
      <c r="C117" s="212"/>
    </row>
    <row r="118" spans="1:3" ht="12" customHeight="1" x14ac:dyDescent="0.2">
      <c r="C118" s="181"/>
    </row>
    <row r="119" spans="1:3" ht="17.100000000000001" customHeight="1" x14ac:dyDescent="0.25">
      <c r="A119" s="209" t="s">
        <v>352</v>
      </c>
      <c r="B119" s="209"/>
      <c r="C119" s="213" t="s">
        <v>271</v>
      </c>
    </row>
    <row r="120" spans="1:3" ht="17.100000000000001" customHeight="1" x14ac:dyDescent="0.25">
      <c r="A120" s="204" t="s">
        <v>272</v>
      </c>
      <c r="B120" s="205" t="s">
        <v>73</v>
      </c>
      <c r="C120" s="210" t="s">
        <v>293</v>
      </c>
    </row>
    <row r="121" spans="1:3" ht="17.100000000000001" customHeight="1" x14ac:dyDescent="0.25">
      <c r="A121" s="204" t="s">
        <v>272</v>
      </c>
      <c r="B121" s="205" t="s">
        <v>353</v>
      </c>
      <c r="C121" s="210" t="s">
        <v>293</v>
      </c>
    </row>
    <row r="122" spans="1:3" ht="17.100000000000001" customHeight="1" x14ac:dyDescent="0.25">
      <c r="A122" s="204" t="s">
        <v>272</v>
      </c>
      <c r="B122" s="205" t="s">
        <v>354</v>
      </c>
      <c r="C122" s="210" t="s">
        <v>293</v>
      </c>
    </row>
    <row r="123" spans="1:3" ht="17.100000000000001" customHeight="1" x14ac:dyDescent="0.25">
      <c r="A123" s="204" t="s">
        <v>272</v>
      </c>
      <c r="B123" s="205" t="s">
        <v>355</v>
      </c>
      <c r="C123" s="210" t="s">
        <v>293</v>
      </c>
    </row>
    <row r="124" spans="1:3" ht="17.100000000000001" customHeight="1" x14ac:dyDescent="0.25">
      <c r="A124" s="204" t="s">
        <v>272</v>
      </c>
      <c r="B124" s="205" t="s">
        <v>356</v>
      </c>
      <c r="C124" s="210" t="s">
        <v>293</v>
      </c>
    </row>
    <row r="125" spans="1:3" ht="17.100000000000001" customHeight="1" x14ac:dyDescent="0.25">
      <c r="A125" s="204" t="s">
        <v>272</v>
      </c>
      <c r="B125" s="205" t="s">
        <v>357</v>
      </c>
      <c r="C125" s="210" t="s">
        <v>293</v>
      </c>
    </row>
    <row r="126" spans="1:3" ht="17.100000000000001" customHeight="1" x14ac:dyDescent="0.25">
      <c r="A126" s="204" t="s">
        <v>272</v>
      </c>
      <c r="B126" s="206" t="s">
        <v>282</v>
      </c>
      <c r="C126" s="207" t="s">
        <v>293</v>
      </c>
    </row>
    <row r="127" spans="1:3" ht="14.1" customHeight="1" x14ac:dyDescent="0.2">
      <c r="A127" s="208" t="s">
        <v>311</v>
      </c>
      <c r="B127" s="208"/>
      <c r="C127" s="212"/>
    </row>
    <row r="128" spans="1:3" ht="12" customHeight="1" x14ac:dyDescent="0.2">
      <c r="C128" s="181"/>
    </row>
    <row r="129" spans="1:3" ht="15.95" customHeight="1" x14ac:dyDescent="0.2">
      <c r="A129" s="175" t="s">
        <v>358</v>
      </c>
      <c r="C129" s="181"/>
    </row>
    <row r="130" spans="1:3" ht="12" customHeight="1" x14ac:dyDescent="0.2">
      <c r="C130" s="181"/>
    </row>
    <row r="131" spans="1:3" ht="12" customHeight="1" x14ac:dyDescent="0.2">
      <c r="C131" s="181"/>
    </row>
    <row r="132" spans="1:3" ht="12" customHeight="1" x14ac:dyDescent="0.2">
      <c r="C132" s="181"/>
    </row>
    <row r="133" spans="1:3" ht="12" customHeight="1" x14ac:dyDescent="0.2">
      <c r="C133" s="181"/>
    </row>
    <row r="134" spans="1:3" ht="12" customHeight="1" x14ac:dyDescent="0.2">
      <c r="C134" s="181"/>
    </row>
    <row r="135" spans="1:3" ht="12" customHeight="1" x14ac:dyDescent="0.2">
      <c r="C135" s="181"/>
    </row>
    <row r="136" spans="1:3" ht="12" customHeight="1" x14ac:dyDescent="0.2">
      <c r="C136" s="181"/>
    </row>
    <row r="137" spans="1:3" ht="12" customHeight="1" x14ac:dyDescent="0.2">
      <c r="C137" s="181"/>
    </row>
    <row r="138" spans="1:3" ht="12" customHeight="1" x14ac:dyDescent="0.2">
      <c r="C138" s="181"/>
    </row>
    <row r="139" spans="1:3" ht="12" customHeight="1" x14ac:dyDescent="0.2">
      <c r="C139" s="181"/>
    </row>
    <row r="140" spans="1:3" ht="12" customHeight="1" x14ac:dyDescent="0.2">
      <c r="C140" s="181"/>
    </row>
    <row r="141" spans="1:3" ht="12" customHeight="1" x14ac:dyDescent="0.2">
      <c r="C141" s="181"/>
    </row>
    <row r="142" spans="1:3" ht="12" customHeight="1" x14ac:dyDescent="0.2">
      <c r="C142" s="181"/>
    </row>
    <row r="143" spans="1:3" ht="12" customHeight="1" x14ac:dyDescent="0.2">
      <c r="C143" s="181"/>
    </row>
    <row r="144" spans="1:3" ht="12" customHeight="1" x14ac:dyDescent="0.2">
      <c r="C144" s="181"/>
    </row>
    <row r="145" spans="3:3" ht="12" customHeight="1" x14ac:dyDescent="0.2">
      <c r="C145" s="181"/>
    </row>
    <row r="146" spans="3:3" ht="12" customHeight="1" x14ac:dyDescent="0.2">
      <c r="C146" s="181"/>
    </row>
    <row r="147" spans="3:3" ht="12" customHeight="1" x14ac:dyDescent="0.2">
      <c r="C147" s="181"/>
    </row>
    <row r="148" spans="3:3" ht="12" customHeight="1" x14ac:dyDescent="0.2">
      <c r="C148" s="181"/>
    </row>
    <row r="149" spans="3:3" ht="12" customHeight="1" x14ac:dyDescent="0.2">
      <c r="C149" s="181"/>
    </row>
    <row r="150" spans="3:3" ht="12" customHeight="1" x14ac:dyDescent="0.2">
      <c r="C150" s="181"/>
    </row>
    <row r="151" spans="3:3" ht="12" customHeight="1" x14ac:dyDescent="0.2">
      <c r="C151" s="181"/>
    </row>
    <row r="152" spans="3:3" ht="12" customHeight="1" x14ac:dyDescent="0.2">
      <c r="C152" s="181"/>
    </row>
    <row r="153" spans="3:3" ht="12" customHeight="1" x14ac:dyDescent="0.2">
      <c r="C153" s="181"/>
    </row>
    <row r="154" spans="3:3" ht="12" customHeight="1" x14ac:dyDescent="0.2">
      <c r="C154" s="181"/>
    </row>
    <row r="155" spans="3:3" ht="12" customHeight="1" x14ac:dyDescent="0.2">
      <c r="C155" s="181"/>
    </row>
    <row r="156" spans="3:3" ht="12" customHeight="1" x14ac:dyDescent="0.2">
      <c r="C156" s="181"/>
    </row>
    <row r="157" spans="3:3" ht="12" customHeight="1" x14ac:dyDescent="0.2">
      <c r="C157" s="181"/>
    </row>
    <row r="158" spans="3:3" ht="12" customHeight="1" x14ac:dyDescent="0.2">
      <c r="C158" s="181"/>
    </row>
    <row r="159" spans="3:3" ht="12" customHeight="1" x14ac:dyDescent="0.2">
      <c r="C159" s="181"/>
    </row>
    <row r="160" spans="3:3" ht="12" customHeight="1" x14ac:dyDescent="0.2">
      <c r="C160" s="181"/>
    </row>
    <row r="161" spans="3:3" ht="12" customHeight="1" x14ac:dyDescent="0.2">
      <c r="C161" s="181"/>
    </row>
    <row r="162" spans="3:3" ht="12" customHeight="1" x14ac:dyDescent="0.2">
      <c r="C162" s="181"/>
    </row>
    <row r="163" spans="3:3" ht="12" customHeight="1" x14ac:dyDescent="0.2">
      <c r="C163" s="181"/>
    </row>
    <row r="164" spans="3:3" ht="12" customHeight="1" x14ac:dyDescent="0.2">
      <c r="C164" s="181"/>
    </row>
    <row r="165" spans="3:3" ht="12" customHeight="1" x14ac:dyDescent="0.2">
      <c r="C165" s="181"/>
    </row>
    <row r="166" spans="3:3" ht="12" customHeight="1" x14ac:dyDescent="0.2">
      <c r="C166" s="181"/>
    </row>
    <row r="167" spans="3:3" ht="12" customHeight="1" x14ac:dyDescent="0.2">
      <c r="C167" s="181"/>
    </row>
    <row r="168" spans="3:3" ht="12" customHeight="1" x14ac:dyDescent="0.2">
      <c r="C168" s="181"/>
    </row>
    <row r="169" spans="3:3" ht="12" customHeight="1" x14ac:dyDescent="0.2">
      <c r="C169" s="181"/>
    </row>
    <row r="170" spans="3:3" ht="12" customHeight="1" x14ac:dyDescent="0.2">
      <c r="C170" s="181"/>
    </row>
    <row r="171" spans="3:3" ht="12" customHeight="1" x14ac:dyDescent="0.2">
      <c r="C171" s="181"/>
    </row>
    <row r="172" spans="3:3" ht="12" customHeight="1" x14ac:dyDescent="0.2">
      <c r="C172" s="181"/>
    </row>
    <row r="173" spans="3:3" ht="12" customHeight="1" x14ac:dyDescent="0.2">
      <c r="C173" s="181"/>
    </row>
    <row r="174" spans="3:3" ht="12" customHeight="1" x14ac:dyDescent="0.2">
      <c r="C174" s="181"/>
    </row>
    <row r="175" spans="3:3" ht="12" customHeight="1" x14ac:dyDescent="0.2">
      <c r="C175" s="181"/>
    </row>
    <row r="176" spans="3:3" ht="12" customHeight="1" x14ac:dyDescent="0.2">
      <c r="C176" s="181"/>
    </row>
    <row r="177" spans="3:3" ht="12" customHeight="1" x14ac:dyDescent="0.2">
      <c r="C177" s="181"/>
    </row>
    <row r="178" spans="3:3" ht="12" customHeight="1" x14ac:dyDescent="0.2">
      <c r="C178" s="181"/>
    </row>
    <row r="179" spans="3:3" ht="12" customHeight="1" x14ac:dyDescent="0.2">
      <c r="C179" s="181"/>
    </row>
    <row r="180" spans="3:3" ht="12" customHeight="1" x14ac:dyDescent="0.2">
      <c r="C180" s="181"/>
    </row>
    <row r="181" spans="3:3" ht="12" customHeight="1" x14ac:dyDescent="0.2">
      <c r="C181" s="181"/>
    </row>
    <row r="182" spans="3:3" ht="12" customHeight="1" x14ac:dyDescent="0.2">
      <c r="C182" s="181"/>
    </row>
    <row r="183" spans="3:3" ht="12" customHeight="1" x14ac:dyDescent="0.2">
      <c r="C183" s="181"/>
    </row>
    <row r="184" spans="3:3" ht="12" customHeight="1" x14ac:dyDescent="0.2">
      <c r="C184" s="181"/>
    </row>
    <row r="185" spans="3:3" ht="12" customHeight="1" x14ac:dyDescent="0.2">
      <c r="C185" s="181"/>
    </row>
    <row r="186" spans="3:3" ht="12" customHeight="1" x14ac:dyDescent="0.2">
      <c r="C186" s="181"/>
    </row>
    <row r="187" spans="3:3" ht="12" customHeight="1" x14ac:dyDescent="0.2">
      <c r="C187" s="181"/>
    </row>
    <row r="188" spans="3:3" ht="12" customHeight="1" x14ac:dyDescent="0.2">
      <c r="C188" s="181"/>
    </row>
    <row r="189" spans="3:3" ht="12" customHeight="1" x14ac:dyDescent="0.2">
      <c r="C189" s="181"/>
    </row>
    <row r="190" spans="3:3" ht="12" customHeight="1" x14ac:dyDescent="0.2">
      <c r="C190" s="181"/>
    </row>
    <row r="191" spans="3:3" ht="12" customHeight="1" x14ac:dyDescent="0.2">
      <c r="C191" s="181"/>
    </row>
    <row r="192" spans="3:3" ht="12" customHeight="1" x14ac:dyDescent="0.2">
      <c r="C192" s="181"/>
    </row>
    <row r="193" spans="3:3" ht="12" customHeight="1" x14ac:dyDescent="0.2">
      <c r="C193" s="181"/>
    </row>
    <row r="194" spans="3:3" ht="12" customHeight="1" x14ac:dyDescent="0.2">
      <c r="C194" s="181"/>
    </row>
    <row r="195" spans="3:3" ht="12" customHeight="1" x14ac:dyDescent="0.2">
      <c r="C195" s="181"/>
    </row>
    <row r="196" spans="3:3" ht="12" customHeight="1" x14ac:dyDescent="0.2">
      <c r="C196" s="181"/>
    </row>
    <row r="197" spans="3:3" ht="12" customHeight="1" x14ac:dyDescent="0.2">
      <c r="C197" s="181"/>
    </row>
    <row r="198" spans="3:3" ht="12" customHeight="1" x14ac:dyDescent="0.2">
      <c r="C198" s="181"/>
    </row>
    <row r="199" spans="3:3" ht="12" customHeight="1" x14ac:dyDescent="0.2">
      <c r="C199" s="181"/>
    </row>
    <row r="200" spans="3:3" ht="12" customHeight="1" x14ac:dyDescent="0.2">
      <c r="C200" s="181"/>
    </row>
  </sheetData>
  <mergeCells count="24">
    <mergeCell ref="A105:B105"/>
    <mergeCell ref="A111:C111"/>
    <mergeCell ref="A113:B113"/>
    <mergeCell ref="A117:C117"/>
    <mergeCell ref="A119:B119"/>
    <mergeCell ref="A127:C127"/>
    <mergeCell ref="A75:C75"/>
    <mergeCell ref="A77:B77"/>
    <mergeCell ref="A85:B85"/>
    <mergeCell ref="A92:B92"/>
    <mergeCell ref="A97:B97"/>
    <mergeCell ref="A103:C103"/>
    <mergeCell ref="A34:B34"/>
    <mergeCell ref="A44:C44"/>
    <mergeCell ref="A46:B46"/>
    <mergeCell ref="A55:C55"/>
    <mergeCell ref="A57:B57"/>
    <mergeCell ref="A67:B67"/>
    <mergeCell ref="A1:B1"/>
    <mergeCell ref="A6:B6"/>
    <mergeCell ref="A14:B14"/>
    <mergeCell ref="A19:B19"/>
    <mergeCell ref="A24:B24"/>
    <mergeCell ref="A32:C32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5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69" bestFit="1" customWidth="1"/>
    <col min="2" max="3" width="5.7109375" style="169" bestFit="1" customWidth="1"/>
    <col min="4" max="4" width="100.7109375" style="169" bestFit="1" customWidth="1"/>
    <col min="5" max="5" width="8.7109375" style="181" bestFit="1" customWidth="1"/>
    <col min="6" max="6" width="13.7109375" style="181" bestFit="1" customWidth="1"/>
    <col min="7" max="7" width="9.7109375" style="181" bestFit="1" customWidth="1"/>
    <col min="8" max="9" width="9.7109375" style="180" bestFit="1" customWidth="1"/>
    <col min="10" max="16384" width="11.42578125" style="169"/>
  </cols>
  <sheetData>
    <row r="1" spans="1:9" ht="161.1" customHeight="1" x14ac:dyDescent="0.25">
      <c r="A1" s="162" t="s">
        <v>224</v>
      </c>
      <c r="B1" s="162" t="s">
        <v>359</v>
      </c>
      <c r="C1" s="162" t="s">
        <v>191</v>
      </c>
      <c r="D1" s="162" t="s">
        <v>225</v>
      </c>
      <c r="E1" s="221" t="s">
        <v>226</v>
      </c>
      <c r="F1" s="221" t="s">
        <v>360</v>
      </c>
      <c r="G1" s="221" t="s">
        <v>232</v>
      </c>
      <c r="H1" s="220" t="s">
        <v>238</v>
      </c>
      <c r="I1" s="220" t="s">
        <v>239</v>
      </c>
    </row>
    <row r="2" spans="1:9" ht="17.100000000000001" customHeight="1" x14ac:dyDescent="0.25">
      <c r="A2" s="170" t="s">
        <v>240</v>
      </c>
      <c r="B2" s="171">
        <v>2018</v>
      </c>
      <c r="C2" s="214">
        <v>1</v>
      </c>
      <c r="D2" s="170" t="s">
        <v>241</v>
      </c>
      <c r="E2" s="215">
        <v>0.68363938000000002</v>
      </c>
      <c r="F2" s="216">
        <v>0.16306175000000001</v>
      </c>
      <c r="G2" s="172">
        <v>0.15329888</v>
      </c>
      <c r="H2" s="179">
        <v>111</v>
      </c>
      <c r="I2" s="179" t="s">
        <v>149</v>
      </c>
    </row>
    <row r="3" spans="1:9" ht="17.100000000000001" customHeight="1" x14ac:dyDescent="0.25">
      <c r="A3" s="170" t="s">
        <v>240</v>
      </c>
      <c r="B3" s="171">
        <v>2018</v>
      </c>
      <c r="C3" s="214">
        <v>2</v>
      </c>
      <c r="D3" s="170" t="s">
        <v>0</v>
      </c>
      <c r="E3" s="215">
        <v>0.51815560000000005</v>
      </c>
      <c r="F3" s="216">
        <v>0.20653083999999999</v>
      </c>
      <c r="G3" s="172">
        <v>0.27531356000000001</v>
      </c>
      <c r="H3" s="179">
        <v>111</v>
      </c>
      <c r="I3" s="179" t="s">
        <v>149</v>
      </c>
    </row>
    <row r="4" spans="1:9" ht="17.100000000000001" customHeight="1" x14ac:dyDescent="0.25">
      <c r="A4" s="170" t="s">
        <v>240</v>
      </c>
      <c r="B4" s="171">
        <v>2018</v>
      </c>
      <c r="C4" s="214">
        <v>3</v>
      </c>
      <c r="D4" s="170" t="s">
        <v>1</v>
      </c>
      <c r="E4" s="215">
        <v>0.60958712999999998</v>
      </c>
      <c r="F4" s="216">
        <v>0.17939695999999999</v>
      </c>
      <c r="G4" s="172">
        <v>0.21101591</v>
      </c>
      <c r="H4" s="179">
        <v>111</v>
      </c>
      <c r="I4" s="179" t="s">
        <v>149</v>
      </c>
    </row>
    <row r="5" spans="1:9" ht="17.100000000000001" customHeight="1" x14ac:dyDescent="0.25">
      <c r="A5" s="170" t="s">
        <v>240</v>
      </c>
      <c r="B5" s="171">
        <v>2018</v>
      </c>
      <c r="C5" s="214">
        <v>4</v>
      </c>
      <c r="D5" s="170" t="s">
        <v>75</v>
      </c>
      <c r="E5" s="215">
        <v>0.66089103000000005</v>
      </c>
      <c r="F5" s="216">
        <v>0.17387517</v>
      </c>
      <c r="G5" s="172">
        <v>0.16523381000000001</v>
      </c>
      <c r="H5" s="179">
        <v>111</v>
      </c>
      <c r="I5" s="179" t="s">
        <v>149</v>
      </c>
    </row>
    <row r="6" spans="1:9" ht="17.100000000000001" customHeight="1" x14ac:dyDescent="0.25">
      <c r="A6" s="170" t="s">
        <v>240</v>
      </c>
      <c r="B6" s="171">
        <v>2018</v>
      </c>
      <c r="C6" s="214">
        <v>5</v>
      </c>
      <c r="D6" s="170" t="s">
        <v>2</v>
      </c>
      <c r="E6" s="215">
        <v>0.80063874999999995</v>
      </c>
      <c r="F6" s="216">
        <v>0.15137154</v>
      </c>
      <c r="G6" s="172">
        <v>4.7989709999999998E-2</v>
      </c>
      <c r="H6" s="179">
        <v>111</v>
      </c>
      <c r="I6" s="179" t="s">
        <v>149</v>
      </c>
    </row>
    <row r="7" spans="1:9" ht="17.100000000000001" customHeight="1" x14ac:dyDescent="0.25">
      <c r="A7" s="170" t="s">
        <v>240</v>
      </c>
      <c r="B7" s="171">
        <v>2018</v>
      </c>
      <c r="C7" s="214">
        <v>6</v>
      </c>
      <c r="D7" s="170" t="s">
        <v>3</v>
      </c>
      <c r="E7" s="215">
        <v>0.70675379000000005</v>
      </c>
      <c r="F7" s="216">
        <v>0.14681981</v>
      </c>
      <c r="G7" s="172">
        <v>0.14642640000000001</v>
      </c>
      <c r="H7" s="179">
        <v>111</v>
      </c>
      <c r="I7" s="179" t="s">
        <v>149</v>
      </c>
    </row>
    <row r="8" spans="1:9" ht="17.100000000000001" customHeight="1" x14ac:dyDescent="0.25">
      <c r="A8" s="170" t="s">
        <v>240</v>
      </c>
      <c r="B8" s="171">
        <v>2018</v>
      </c>
      <c r="C8" s="214">
        <v>7</v>
      </c>
      <c r="D8" s="170" t="s">
        <v>80</v>
      </c>
      <c r="E8" s="215">
        <v>0.93278808999999996</v>
      </c>
      <c r="F8" s="216">
        <v>5.9546929999999998E-2</v>
      </c>
      <c r="G8" s="172">
        <v>7.6649800000000001E-3</v>
      </c>
      <c r="H8" s="179">
        <v>110</v>
      </c>
      <c r="I8" s="179" t="s">
        <v>149</v>
      </c>
    </row>
    <row r="9" spans="1:9" ht="17.100000000000001" customHeight="1" x14ac:dyDescent="0.25">
      <c r="A9" s="170" t="s">
        <v>240</v>
      </c>
      <c r="B9" s="171">
        <v>2018</v>
      </c>
      <c r="C9" s="214">
        <v>8</v>
      </c>
      <c r="D9" s="170" t="s">
        <v>4</v>
      </c>
      <c r="E9" s="215">
        <v>0.87293352000000002</v>
      </c>
      <c r="F9" s="216">
        <v>7.4228710000000003E-2</v>
      </c>
      <c r="G9" s="172">
        <v>5.2837759999999998E-2</v>
      </c>
      <c r="H9" s="179">
        <v>111</v>
      </c>
      <c r="I9" s="179" t="s">
        <v>149</v>
      </c>
    </row>
    <row r="10" spans="1:9" ht="17.100000000000001" customHeight="1" x14ac:dyDescent="0.25">
      <c r="A10" s="170" t="s">
        <v>240</v>
      </c>
      <c r="B10" s="171">
        <v>2018</v>
      </c>
      <c r="C10" s="214">
        <v>9</v>
      </c>
      <c r="D10" s="170" t="s">
        <v>242</v>
      </c>
      <c r="E10" s="215">
        <v>0.53201927000000004</v>
      </c>
      <c r="F10" s="216">
        <v>0.23970568</v>
      </c>
      <c r="G10" s="172">
        <v>0.22827504000000001</v>
      </c>
      <c r="H10" s="179">
        <v>109</v>
      </c>
      <c r="I10" s="179">
        <v>0</v>
      </c>
    </row>
    <row r="11" spans="1:9" ht="17.100000000000001" customHeight="1" x14ac:dyDescent="0.25">
      <c r="A11" s="170" t="s">
        <v>240</v>
      </c>
      <c r="B11" s="171">
        <v>2018</v>
      </c>
      <c r="C11" s="214">
        <v>10</v>
      </c>
      <c r="D11" s="170" t="s">
        <v>243</v>
      </c>
      <c r="E11" s="215">
        <v>0.48462840000000001</v>
      </c>
      <c r="F11" s="216">
        <v>0.25187398999999999</v>
      </c>
      <c r="G11" s="172">
        <v>0.26349760999999999</v>
      </c>
      <c r="H11" s="179">
        <v>111</v>
      </c>
      <c r="I11" s="179">
        <v>0</v>
      </c>
    </row>
    <row r="12" spans="1:9" ht="17.100000000000001" customHeight="1" x14ac:dyDescent="0.25">
      <c r="A12" s="170" t="s">
        <v>240</v>
      </c>
      <c r="B12" s="171">
        <v>2018</v>
      </c>
      <c r="C12" s="214">
        <v>11</v>
      </c>
      <c r="D12" s="170" t="s">
        <v>244</v>
      </c>
      <c r="E12" s="215">
        <v>0.62233355999999995</v>
      </c>
      <c r="F12" s="216">
        <v>0.14431859999999999</v>
      </c>
      <c r="G12" s="172">
        <v>0.23334784</v>
      </c>
      <c r="H12" s="179">
        <v>110</v>
      </c>
      <c r="I12" s="179">
        <v>0</v>
      </c>
    </row>
    <row r="13" spans="1:9" ht="17.100000000000001" customHeight="1" x14ac:dyDescent="0.25">
      <c r="A13" s="170" t="s">
        <v>240</v>
      </c>
      <c r="B13" s="171">
        <v>2018</v>
      </c>
      <c r="C13" s="214">
        <v>12</v>
      </c>
      <c r="D13" s="170" t="s">
        <v>245</v>
      </c>
      <c r="E13" s="215">
        <v>0.69675609000000005</v>
      </c>
      <c r="F13" s="216">
        <v>0.14428426999999999</v>
      </c>
      <c r="G13" s="172">
        <v>0.15895964000000001</v>
      </c>
      <c r="H13" s="179">
        <v>110</v>
      </c>
      <c r="I13" s="179">
        <v>1</v>
      </c>
    </row>
    <row r="14" spans="1:9" ht="17.100000000000001" customHeight="1" x14ac:dyDescent="0.25">
      <c r="A14" s="170" t="s">
        <v>240</v>
      </c>
      <c r="B14" s="171">
        <v>2018</v>
      </c>
      <c r="C14" s="214">
        <v>13</v>
      </c>
      <c r="D14" s="170" t="s">
        <v>7</v>
      </c>
      <c r="E14" s="215">
        <v>0.86561964999999996</v>
      </c>
      <c r="F14" s="216">
        <v>7.8107750000000004E-2</v>
      </c>
      <c r="G14" s="172">
        <v>5.6272599999999999E-2</v>
      </c>
      <c r="H14" s="179">
        <v>110</v>
      </c>
      <c r="I14" s="179">
        <v>1</v>
      </c>
    </row>
    <row r="15" spans="1:9" ht="35.1" customHeight="1" x14ac:dyDescent="0.25">
      <c r="A15" s="170" t="s">
        <v>240</v>
      </c>
      <c r="B15" s="171">
        <v>2018</v>
      </c>
      <c r="C15" s="214">
        <v>14</v>
      </c>
      <c r="D15" s="170" t="s">
        <v>246</v>
      </c>
      <c r="E15" s="215">
        <v>0.67228376000000001</v>
      </c>
      <c r="F15" s="216">
        <v>0.18956593999999999</v>
      </c>
      <c r="G15" s="172">
        <v>0.13815031</v>
      </c>
      <c r="H15" s="179">
        <v>110</v>
      </c>
      <c r="I15" s="179">
        <v>1</v>
      </c>
    </row>
    <row r="16" spans="1:9" ht="17.100000000000001" customHeight="1" x14ac:dyDescent="0.25">
      <c r="A16" s="170" t="s">
        <v>240</v>
      </c>
      <c r="B16" s="171">
        <v>2018</v>
      </c>
      <c r="C16" s="214">
        <v>15</v>
      </c>
      <c r="D16" s="170" t="s">
        <v>81</v>
      </c>
      <c r="E16" s="215">
        <v>0.77408389</v>
      </c>
      <c r="F16" s="216">
        <v>0.13815573</v>
      </c>
      <c r="G16" s="172">
        <v>8.7760370000000004E-2</v>
      </c>
      <c r="H16" s="179">
        <v>110</v>
      </c>
      <c r="I16" s="179">
        <v>1</v>
      </c>
    </row>
    <row r="17" spans="1:9" ht="17.100000000000001" customHeight="1" x14ac:dyDescent="0.25">
      <c r="A17" s="170" t="s">
        <v>240</v>
      </c>
      <c r="B17" s="171">
        <v>2018</v>
      </c>
      <c r="C17" s="214">
        <v>16</v>
      </c>
      <c r="D17" s="170" t="s">
        <v>8</v>
      </c>
      <c r="E17" s="215">
        <v>0.79590795999999997</v>
      </c>
      <c r="F17" s="216">
        <v>0.14391941</v>
      </c>
      <c r="G17" s="172">
        <v>6.0172629999999998E-2</v>
      </c>
      <c r="H17" s="179">
        <v>110</v>
      </c>
      <c r="I17" s="179">
        <v>1</v>
      </c>
    </row>
    <row r="18" spans="1:9" ht="17.100000000000001" customHeight="1" x14ac:dyDescent="0.25">
      <c r="A18" s="170" t="s">
        <v>240</v>
      </c>
      <c r="B18" s="171">
        <v>2018</v>
      </c>
      <c r="C18" s="214">
        <v>17</v>
      </c>
      <c r="D18" s="170" t="s">
        <v>247</v>
      </c>
      <c r="E18" s="215">
        <v>0.69566161999999998</v>
      </c>
      <c r="F18" s="216">
        <v>0.20584805</v>
      </c>
      <c r="G18" s="172">
        <v>9.8490330000000001E-2</v>
      </c>
      <c r="H18" s="179">
        <v>97</v>
      </c>
      <c r="I18" s="179">
        <v>13</v>
      </c>
    </row>
    <row r="19" spans="1:9" ht="17.100000000000001" customHeight="1" x14ac:dyDescent="0.25">
      <c r="A19" s="170" t="s">
        <v>240</v>
      </c>
      <c r="B19" s="171">
        <v>2018</v>
      </c>
      <c r="C19" s="214">
        <v>18</v>
      </c>
      <c r="D19" s="170" t="s">
        <v>10</v>
      </c>
      <c r="E19" s="215">
        <v>0.24532478999999999</v>
      </c>
      <c r="F19" s="216">
        <v>0.26820206000000002</v>
      </c>
      <c r="G19" s="172">
        <v>0.48647314000000003</v>
      </c>
      <c r="H19" s="179">
        <v>108</v>
      </c>
      <c r="I19" s="179">
        <v>3</v>
      </c>
    </row>
    <row r="20" spans="1:9" ht="35.1" customHeight="1" x14ac:dyDescent="0.25">
      <c r="A20" s="170" t="s">
        <v>240</v>
      </c>
      <c r="B20" s="171">
        <v>2018</v>
      </c>
      <c r="C20" s="214">
        <v>19</v>
      </c>
      <c r="D20" s="170" t="s">
        <v>248</v>
      </c>
      <c r="E20" s="215">
        <v>0.67284027000000002</v>
      </c>
      <c r="F20" s="216">
        <v>0.11284563</v>
      </c>
      <c r="G20" s="172">
        <v>0.21431410000000001</v>
      </c>
      <c r="H20" s="179">
        <v>111</v>
      </c>
      <c r="I20" s="179">
        <v>0</v>
      </c>
    </row>
    <row r="21" spans="1:9" ht="17.100000000000001" customHeight="1" x14ac:dyDescent="0.25">
      <c r="A21" s="170" t="s">
        <v>240</v>
      </c>
      <c r="B21" s="171">
        <v>2018</v>
      </c>
      <c r="C21" s="214">
        <v>20</v>
      </c>
      <c r="D21" s="170" t="s">
        <v>249</v>
      </c>
      <c r="E21" s="215">
        <v>0.83588443999999995</v>
      </c>
      <c r="F21" s="216">
        <v>8.6576780000000006E-2</v>
      </c>
      <c r="G21" s="172">
        <v>7.7538770000000007E-2</v>
      </c>
      <c r="H21" s="179">
        <v>111</v>
      </c>
      <c r="I21" s="179" t="s">
        <v>149</v>
      </c>
    </row>
    <row r="22" spans="1:9" ht="17.100000000000001" customHeight="1" x14ac:dyDescent="0.25">
      <c r="A22" s="170" t="s">
        <v>240</v>
      </c>
      <c r="B22" s="171">
        <v>2018</v>
      </c>
      <c r="C22" s="214">
        <v>21</v>
      </c>
      <c r="D22" s="170" t="s">
        <v>12</v>
      </c>
      <c r="E22" s="215">
        <v>0.70914569000000005</v>
      </c>
      <c r="F22" s="216">
        <v>0.15828605000000001</v>
      </c>
      <c r="G22" s="172">
        <v>0.13256825999999999</v>
      </c>
      <c r="H22" s="179">
        <v>109</v>
      </c>
      <c r="I22" s="179">
        <v>2</v>
      </c>
    </row>
    <row r="23" spans="1:9" ht="17.100000000000001" customHeight="1" x14ac:dyDescent="0.25">
      <c r="A23" s="170" t="s">
        <v>240</v>
      </c>
      <c r="B23" s="171">
        <v>2018</v>
      </c>
      <c r="C23" s="214">
        <v>22</v>
      </c>
      <c r="D23" s="170" t="s">
        <v>13</v>
      </c>
      <c r="E23" s="215">
        <v>0.59861213999999996</v>
      </c>
      <c r="F23" s="216">
        <v>0.19136942000000001</v>
      </c>
      <c r="G23" s="172">
        <v>0.21001844</v>
      </c>
      <c r="H23" s="179">
        <v>103</v>
      </c>
      <c r="I23" s="179">
        <v>8</v>
      </c>
    </row>
    <row r="24" spans="1:9" ht="17.100000000000001" customHeight="1" x14ac:dyDescent="0.25">
      <c r="A24" s="170" t="s">
        <v>240</v>
      </c>
      <c r="B24" s="171">
        <v>2018</v>
      </c>
      <c r="C24" s="214">
        <v>23</v>
      </c>
      <c r="D24" s="170" t="s">
        <v>14</v>
      </c>
      <c r="E24" s="215">
        <v>0.43611678999999998</v>
      </c>
      <c r="F24" s="216">
        <v>0.37761027000000003</v>
      </c>
      <c r="G24" s="172">
        <v>0.18627294</v>
      </c>
      <c r="H24" s="179">
        <v>89</v>
      </c>
      <c r="I24" s="179">
        <v>22</v>
      </c>
    </row>
    <row r="25" spans="1:9" ht="17.100000000000001" customHeight="1" x14ac:dyDescent="0.25">
      <c r="A25" s="170" t="s">
        <v>240</v>
      </c>
      <c r="B25" s="171">
        <v>2018</v>
      </c>
      <c r="C25" s="214">
        <v>24</v>
      </c>
      <c r="D25" s="170" t="s">
        <v>250</v>
      </c>
      <c r="E25" s="215">
        <v>0.41934018000000001</v>
      </c>
      <c r="F25" s="216">
        <v>0.41138065000000001</v>
      </c>
      <c r="G25" s="172">
        <v>0.16927917000000001</v>
      </c>
      <c r="H25" s="179">
        <v>97</v>
      </c>
      <c r="I25" s="179">
        <v>13</v>
      </c>
    </row>
    <row r="26" spans="1:9" ht="17.100000000000001" customHeight="1" x14ac:dyDescent="0.25">
      <c r="A26" s="170" t="s">
        <v>240</v>
      </c>
      <c r="B26" s="171">
        <v>2018</v>
      </c>
      <c r="C26" s="214">
        <v>25</v>
      </c>
      <c r="D26" s="170" t="s">
        <v>16</v>
      </c>
      <c r="E26" s="215">
        <v>0.58622036</v>
      </c>
      <c r="F26" s="216">
        <v>0.29523685</v>
      </c>
      <c r="G26" s="172">
        <v>0.11854279</v>
      </c>
      <c r="H26" s="179">
        <v>96</v>
      </c>
      <c r="I26" s="179">
        <v>14</v>
      </c>
    </row>
    <row r="27" spans="1:9" ht="17.100000000000001" customHeight="1" x14ac:dyDescent="0.25">
      <c r="A27" s="170" t="s">
        <v>240</v>
      </c>
      <c r="B27" s="171">
        <v>2018</v>
      </c>
      <c r="C27" s="214">
        <v>26</v>
      </c>
      <c r="D27" s="170" t="s">
        <v>82</v>
      </c>
      <c r="E27" s="215">
        <v>0.84128510999999995</v>
      </c>
      <c r="F27" s="216">
        <v>6.9567790000000004E-2</v>
      </c>
      <c r="G27" s="172">
        <v>8.9147100000000007E-2</v>
      </c>
      <c r="H27" s="179">
        <v>111</v>
      </c>
      <c r="I27" s="179">
        <v>0</v>
      </c>
    </row>
    <row r="28" spans="1:9" ht="17.100000000000001" customHeight="1" x14ac:dyDescent="0.25">
      <c r="A28" s="170" t="s">
        <v>240</v>
      </c>
      <c r="B28" s="171">
        <v>2018</v>
      </c>
      <c r="C28" s="214">
        <v>27</v>
      </c>
      <c r="D28" s="170" t="s">
        <v>17</v>
      </c>
      <c r="E28" s="215">
        <v>0.53957664999999999</v>
      </c>
      <c r="F28" s="216">
        <v>0.28535149999999998</v>
      </c>
      <c r="G28" s="172">
        <v>0.17507185</v>
      </c>
      <c r="H28" s="179">
        <v>105</v>
      </c>
      <c r="I28" s="179">
        <v>5</v>
      </c>
    </row>
    <row r="29" spans="1:9" ht="17.100000000000001" customHeight="1" x14ac:dyDescent="0.25">
      <c r="A29" s="170" t="s">
        <v>251</v>
      </c>
      <c r="B29" s="171">
        <v>2018</v>
      </c>
      <c r="C29" s="214">
        <v>28</v>
      </c>
      <c r="D29" s="170" t="s">
        <v>18</v>
      </c>
      <c r="E29" s="215">
        <v>0.94354305999999999</v>
      </c>
      <c r="F29" s="216">
        <v>2.9649120000000001E-2</v>
      </c>
      <c r="G29" s="172">
        <v>2.680782E-2</v>
      </c>
      <c r="H29" s="179">
        <v>111</v>
      </c>
      <c r="I29" s="179" t="s">
        <v>149</v>
      </c>
    </row>
    <row r="30" spans="1:9" ht="35.1" customHeight="1" x14ac:dyDescent="0.25">
      <c r="A30" s="170" t="s">
        <v>240</v>
      </c>
      <c r="B30" s="171">
        <v>2018</v>
      </c>
      <c r="C30" s="214">
        <v>29</v>
      </c>
      <c r="D30" s="170" t="s">
        <v>252</v>
      </c>
      <c r="E30" s="215">
        <v>0.89694273999999996</v>
      </c>
      <c r="F30" s="216">
        <v>6.7516450000000006E-2</v>
      </c>
      <c r="G30" s="172">
        <v>3.5540820000000001E-2</v>
      </c>
      <c r="H30" s="179">
        <v>110</v>
      </c>
      <c r="I30" s="179">
        <v>1</v>
      </c>
    </row>
    <row r="31" spans="1:9" ht="17.100000000000001" customHeight="1" x14ac:dyDescent="0.25">
      <c r="A31" s="170" t="s">
        <v>240</v>
      </c>
      <c r="B31" s="171">
        <v>2018</v>
      </c>
      <c r="C31" s="214">
        <v>30</v>
      </c>
      <c r="D31" s="170" t="s">
        <v>19</v>
      </c>
      <c r="E31" s="215">
        <v>0.47701033999999998</v>
      </c>
      <c r="F31" s="216">
        <v>0.24937139999999999</v>
      </c>
      <c r="G31" s="172">
        <v>0.27361826</v>
      </c>
      <c r="H31" s="179">
        <v>109</v>
      </c>
      <c r="I31" s="179">
        <v>1</v>
      </c>
    </row>
    <row r="32" spans="1:9" ht="17.100000000000001" customHeight="1" x14ac:dyDescent="0.25">
      <c r="A32" s="170" t="s">
        <v>240</v>
      </c>
      <c r="B32" s="171">
        <v>2018</v>
      </c>
      <c r="C32" s="214">
        <v>31</v>
      </c>
      <c r="D32" s="170" t="s">
        <v>20</v>
      </c>
      <c r="E32" s="215">
        <v>0.58694670999999998</v>
      </c>
      <c r="F32" s="216">
        <v>0.24659159999999999</v>
      </c>
      <c r="G32" s="172">
        <v>0.16646169999999999</v>
      </c>
      <c r="H32" s="179">
        <v>106</v>
      </c>
      <c r="I32" s="179">
        <v>3</v>
      </c>
    </row>
    <row r="33" spans="1:9" ht="17.100000000000001" customHeight="1" x14ac:dyDescent="0.25">
      <c r="A33" s="170" t="s">
        <v>240</v>
      </c>
      <c r="B33" s="171">
        <v>2018</v>
      </c>
      <c r="C33" s="214">
        <v>32</v>
      </c>
      <c r="D33" s="170" t="s">
        <v>21</v>
      </c>
      <c r="E33" s="215">
        <v>0.45330741000000002</v>
      </c>
      <c r="F33" s="216">
        <v>0.33770971</v>
      </c>
      <c r="G33" s="172">
        <v>0.20898289</v>
      </c>
      <c r="H33" s="179">
        <v>104</v>
      </c>
      <c r="I33" s="179">
        <v>5</v>
      </c>
    </row>
    <row r="34" spans="1:9" ht="17.100000000000001" customHeight="1" x14ac:dyDescent="0.25">
      <c r="A34" s="170" t="s">
        <v>240</v>
      </c>
      <c r="B34" s="171">
        <v>2018</v>
      </c>
      <c r="C34" s="214">
        <v>33</v>
      </c>
      <c r="D34" s="170" t="s">
        <v>22</v>
      </c>
      <c r="E34" s="215">
        <v>0.38336078000000001</v>
      </c>
      <c r="F34" s="216">
        <v>0.28905400999999997</v>
      </c>
      <c r="G34" s="172">
        <v>0.32758521000000002</v>
      </c>
      <c r="H34" s="179">
        <v>92</v>
      </c>
      <c r="I34" s="179">
        <v>17</v>
      </c>
    </row>
    <row r="35" spans="1:9" ht="35.1" customHeight="1" x14ac:dyDescent="0.25">
      <c r="A35" s="170" t="s">
        <v>240</v>
      </c>
      <c r="B35" s="171">
        <v>2018</v>
      </c>
      <c r="C35" s="214">
        <v>34</v>
      </c>
      <c r="D35" s="170" t="s">
        <v>253</v>
      </c>
      <c r="E35" s="215">
        <v>0.32879503999999998</v>
      </c>
      <c r="F35" s="216">
        <v>0.34509069999999997</v>
      </c>
      <c r="G35" s="172">
        <v>0.32611425999999999</v>
      </c>
      <c r="H35" s="179">
        <v>95</v>
      </c>
      <c r="I35" s="179">
        <v>13</v>
      </c>
    </row>
    <row r="36" spans="1:9" ht="17.100000000000001" customHeight="1" x14ac:dyDescent="0.25">
      <c r="A36" s="170" t="s">
        <v>240</v>
      </c>
      <c r="B36" s="171">
        <v>2018</v>
      </c>
      <c r="C36" s="214">
        <v>35</v>
      </c>
      <c r="D36" s="170" t="s">
        <v>83</v>
      </c>
      <c r="E36" s="215">
        <v>0.69369228000000005</v>
      </c>
      <c r="F36" s="216">
        <v>0.19919682</v>
      </c>
      <c r="G36" s="172">
        <v>0.1071109</v>
      </c>
      <c r="H36" s="179">
        <v>105</v>
      </c>
      <c r="I36" s="179">
        <v>5</v>
      </c>
    </row>
    <row r="37" spans="1:9" ht="17.100000000000001" customHeight="1" x14ac:dyDescent="0.25">
      <c r="A37" s="170" t="s">
        <v>240</v>
      </c>
      <c r="B37" s="171">
        <v>2018</v>
      </c>
      <c r="C37" s="214">
        <v>36</v>
      </c>
      <c r="D37" s="170" t="s">
        <v>23</v>
      </c>
      <c r="E37" s="215">
        <v>0.76887788000000001</v>
      </c>
      <c r="F37" s="216">
        <v>0.16084743000000001</v>
      </c>
      <c r="G37" s="172">
        <v>7.0274690000000001E-2</v>
      </c>
      <c r="H37" s="179">
        <v>107</v>
      </c>
      <c r="I37" s="179">
        <v>3</v>
      </c>
    </row>
    <row r="38" spans="1:9" ht="35.1" customHeight="1" x14ac:dyDescent="0.25">
      <c r="A38" s="170" t="s">
        <v>240</v>
      </c>
      <c r="B38" s="171">
        <v>2018</v>
      </c>
      <c r="C38" s="214">
        <v>37</v>
      </c>
      <c r="D38" s="170" t="s">
        <v>24</v>
      </c>
      <c r="E38" s="215">
        <v>0.59198877999999999</v>
      </c>
      <c r="F38" s="216">
        <v>0.30497990000000003</v>
      </c>
      <c r="G38" s="172">
        <v>0.10303131</v>
      </c>
      <c r="H38" s="179">
        <v>96</v>
      </c>
      <c r="I38" s="179">
        <v>14</v>
      </c>
    </row>
    <row r="39" spans="1:9" ht="53.1" customHeight="1" x14ac:dyDescent="0.25">
      <c r="A39" s="170" t="s">
        <v>240</v>
      </c>
      <c r="B39" s="171">
        <v>2018</v>
      </c>
      <c r="C39" s="214">
        <v>38</v>
      </c>
      <c r="D39" s="170" t="s">
        <v>254</v>
      </c>
      <c r="E39" s="215">
        <v>0.75433634000000005</v>
      </c>
      <c r="F39" s="216">
        <v>0.20793076999999999</v>
      </c>
      <c r="G39" s="172">
        <v>3.7732889999999998E-2</v>
      </c>
      <c r="H39" s="179">
        <v>87</v>
      </c>
      <c r="I39" s="179">
        <v>21</v>
      </c>
    </row>
    <row r="40" spans="1:9" ht="17.100000000000001" customHeight="1" x14ac:dyDescent="0.25">
      <c r="A40" s="170" t="s">
        <v>240</v>
      </c>
      <c r="B40" s="171">
        <v>2018</v>
      </c>
      <c r="C40" s="214">
        <v>39</v>
      </c>
      <c r="D40" s="170" t="s">
        <v>25</v>
      </c>
      <c r="E40" s="215">
        <v>0.66658013000000005</v>
      </c>
      <c r="F40" s="216">
        <v>0.20916926999999999</v>
      </c>
      <c r="G40" s="172">
        <v>0.1242506</v>
      </c>
      <c r="H40" s="179">
        <v>106</v>
      </c>
      <c r="I40" s="179">
        <v>3</v>
      </c>
    </row>
    <row r="41" spans="1:9" ht="17.100000000000001" customHeight="1" x14ac:dyDescent="0.25">
      <c r="A41" s="170" t="s">
        <v>240</v>
      </c>
      <c r="B41" s="171">
        <v>2018</v>
      </c>
      <c r="C41" s="214">
        <v>40</v>
      </c>
      <c r="D41" s="170" t="s">
        <v>255</v>
      </c>
      <c r="E41" s="215">
        <v>0.62868097999999994</v>
      </c>
      <c r="F41" s="216">
        <v>0.22872291</v>
      </c>
      <c r="G41" s="172">
        <v>0.14259611</v>
      </c>
      <c r="H41" s="179">
        <v>109</v>
      </c>
      <c r="I41" s="179" t="s">
        <v>149</v>
      </c>
    </row>
    <row r="42" spans="1:9" ht="17.100000000000001" customHeight="1" x14ac:dyDescent="0.25">
      <c r="A42" s="170" t="s">
        <v>240</v>
      </c>
      <c r="B42" s="171">
        <v>2018</v>
      </c>
      <c r="C42" s="214">
        <v>41</v>
      </c>
      <c r="D42" s="170" t="s">
        <v>256</v>
      </c>
      <c r="E42" s="215">
        <v>0.39358289000000002</v>
      </c>
      <c r="F42" s="216">
        <v>0.23200646999999999</v>
      </c>
      <c r="G42" s="172">
        <v>0.37441064000000002</v>
      </c>
      <c r="H42" s="179">
        <v>94</v>
      </c>
      <c r="I42" s="179">
        <v>16</v>
      </c>
    </row>
    <row r="43" spans="1:9" ht="17.100000000000001" customHeight="1" x14ac:dyDescent="0.25">
      <c r="A43" s="170" t="s">
        <v>240</v>
      </c>
      <c r="B43" s="171">
        <v>2018</v>
      </c>
      <c r="C43" s="214">
        <v>42</v>
      </c>
      <c r="D43" s="170" t="s">
        <v>84</v>
      </c>
      <c r="E43" s="215">
        <v>0.81003018999999998</v>
      </c>
      <c r="F43" s="216">
        <v>0.10038177</v>
      </c>
      <c r="G43" s="172">
        <v>8.9588039999999994E-2</v>
      </c>
      <c r="H43" s="179">
        <v>109</v>
      </c>
      <c r="I43" s="179">
        <v>0</v>
      </c>
    </row>
    <row r="44" spans="1:9" ht="17.100000000000001" customHeight="1" x14ac:dyDescent="0.25">
      <c r="A44" s="170" t="s">
        <v>240</v>
      </c>
      <c r="B44" s="171">
        <v>2018</v>
      </c>
      <c r="C44" s="214">
        <v>43</v>
      </c>
      <c r="D44" s="170" t="s">
        <v>28</v>
      </c>
      <c r="E44" s="215">
        <v>0.76592121999999996</v>
      </c>
      <c r="F44" s="216">
        <v>0.13879806</v>
      </c>
      <c r="G44" s="172">
        <v>9.5280719999999999E-2</v>
      </c>
      <c r="H44" s="179">
        <v>110</v>
      </c>
      <c r="I44" s="179">
        <v>0</v>
      </c>
    </row>
    <row r="45" spans="1:9" ht="17.100000000000001" customHeight="1" x14ac:dyDescent="0.25">
      <c r="A45" s="170" t="s">
        <v>240</v>
      </c>
      <c r="B45" s="171">
        <v>2018</v>
      </c>
      <c r="C45" s="214">
        <v>44</v>
      </c>
      <c r="D45" s="170" t="s">
        <v>29</v>
      </c>
      <c r="E45" s="215">
        <v>0.71346206999999995</v>
      </c>
      <c r="F45" s="216">
        <v>0.13247961999999999</v>
      </c>
      <c r="G45" s="172">
        <v>0.15405831</v>
      </c>
      <c r="H45" s="179">
        <v>105</v>
      </c>
      <c r="I45" s="179">
        <v>4</v>
      </c>
    </row>
    <row r="46" spans="1:9" ht="17.100000000000001" customHeight="1" x14ac:dyDescent="0.25">
      <c r="A46" s="170" t="s">
        <v>240</v>
      </c>
      <c r="B46" s="171">
        <v>2018</v>
      </c>
      <c r="C46" s="214">
        <v>45</v>
      </c>
      <c r="D46" s="170" t="s">
        <v>30</v>
      </c>
      <c r="E46" s="215">
        <v>0.76473212000000002</v>
      </c>
      <c r="F46" s="216">
        <v>0.16984519000000001</v>
      </c>
      <c r="G46" s="172">
        <v>6.5422690000000006E-2</v>
      </c>
      <c r="H46" s="179">
        <v>98</v>
      </c>
      <c r="I46" s="179">
        <v>12</v>
      </c>
    </row>
    <row r="47" spans="1:9" ht="17.100000000000001" customHeight="1" x14ac:dyDescent="0.25">
      <c r="A47" s="170" t="s">
        <v>240</v>
      </c>
      <c r="B47" s="171">
        <v>2018</v>
      </c>
      <c r="C47" s="214">
        <v>46</v>
      </c>
      <c r="D47" s="170" t="s">
        <v>31</v>
      </c>
      <c r="E47" s="215">
        <v>0.65477353999999999</v>
      </c>
      <c r="F47" s="216">
        <v>0.17976491999999999</v>
      </c>
      <c r="G47" s="172">
        <v>0.16546153</v>
      </c>
      <c r="H47" s="179">
        <v>108</v>
      </c>
      <c r="I47" s="179">
        <v>2</v>
      </c>
    </row>
    <row r="48" spans="1:9" ht="17.100000000000001" customHeight="1" x14ac:dyDescent="0.25">
      <c r="A48" s="170" t="s">
        <v>240</v>
      </c>
      <c r="B48" s="171">
        <v>2018</v>
      </c>
      <c r="C48" s="214">
        <v>47</v>
      </c>
      <c r="D48" s="170" t="s">
        <v>32</v>
      </c>
      <c r="E48" s="215">
        <v>0.67483205000000002</v>
      </c>
      <c r="F48" s="216">
        <v>0.22799103000000001</v>
      </c>
      <c r="G48" s="172">
        <v>9.717692E-2</v>
      </c>
      <c r="H48" s="179">
        <v>110</v>
      </c>
      <c r="I48" s="179">
        <v>0</v>
      </c>
    </row>
    <row r="49" spans="1:9" ht="17.100000000000001" customHeight="1" x14ac:dyDescent="0.25">
      <c r="A49" s="170" t="s">
        <v>240</v>
      </c>
      <c r="B49" s="171">
        <v>2018</v>
      </c>
      <c r="C49" s="214">
        <v>48</v>
      </c>
      <c r="D49" s="170" t="s">
        <v>33</v>
      </c>
      <c r="E49" s="215">
        <v>0.86718417000000003</v>
      </c>
      <c r="F49" s="216">
        <v>7.573336E-2</v>
      </c>
      <c r="G49" s="172">
        <v>5.7082470000000003E-2</v>
      </c>
      <c r="H49" s="179">
        <v>110</v>
      </c>
      <c r="I49" s="179" t="s">
        <v>149</v>
      </c>
    </row>
    <row r="50" spans="1:9" ht="17.100000000000001" customHeight="1" x14ac:dyDescent="0.25">
      <c r="A50" s="170" t="s">
        <v>240</v>
      </c>
      <c r="B50" s="171">
        <v>2018</v>
      </c>
      <c r="C50" s="214">
        <v>49</v>
      </c>
      <c r="D50" s="170" t="s">
        <v>76</v>
      </c>
      <c r="E50" s="215">
        <v>0.90848492000000003</v>
      </c>
      <c r="F50" s="216">
        <v>7.0435650000000002E-2</v>
      </c>
      <c r="G50" s="172">
        <v>2.1079440000000001E-2</v>
      </c>
      <c r="H50" s="179">
        <v>110</v>
      </c>
      <c r="I50" s="179" t="s">
        <v>149</v>
      </c>
    </row>
    <row r="51" spans="1:9" ht="17.100000000000001" customHeight="1" x14ac:dyDescent="0.25">
      <c r="A51" s="170" t="s">
        <v>240</v>
      </c>
      <c r="B51" s="171">
        <v>2018</v>
      </c>
      <c r="C51" s="214">
        <v>50</v>
      </c>
      <c r="D51" s="170" t="s">
        <v>34</v>
      </c>
      <c r="E51" s="215">
        <v>0.87229305000000001</v>
      </c>
      <c r="F51" s="216">
        <v>7.901155E-2</v>
      </c>
      <c r="G51" s="172">
        <v>4.8695389999999998E-2</v>
      </c>
      <c r="H51" s="179">
        <v>110</v>
      </c>
      <c r="I51" s="179" t="s">
        <v>149</v>
      </c>
    </row>
    <row r="52" spans="1:9" ht="17.100000000000001" customHeight="1" x14ac:dyDescent="0.25">
      <c r="A52" s="170" t="s">
        <v>240</v>
      </c>
      <c r="B52" s="171">
        <v>2018</v>
      </c>
      <c r="C52" s="214">
        <v>51</v>
      </c>
      <c r="D52" s="170" t="s">
        <v>35</v>
      </c>
      <c r="E52" s="215">
        <v>0.75553521000000001</v>
      </c>
      <c r="F52" s="216">
        <v>0.16929067</v>
      </c>
      <c r="G52" s="172">
        <v>7.5174119999999997E-2</v>
      </c>
      <c r="H52" s="179">
        <v>110</v>
      </c>
      <c r="I52" s="179" t="s">
        <v>149</v>
      </c>
    </row>
    <row r="53" spans="1:9" ht="17.100000000000001" customHeight="1" x14ac:dyDescent="0.25">
      <c r="A53" s="170" t="s">
        <v>251</v>
      </c>
      <c r="B53" s="171">
        <v>2018</v>
      </c>
      <c r="C53" s="214">
        <v>52</v>
      </c>
      <c r="D53" s="170" t="s">
        <v>36</v>
      </c>
      <c r="E53" s="215">
        <v>0.84673633000000004</v>
      </c>
      <c r="F53" s="216">
        <v>0.10071305999999999</v>
      </c>
      <c r="G53" s="172">
        <v>5.2550609999999998E-2</v>
      </c>
      <c r="H53" s="179">
        <v>109</v>
      </c>
      <c r="I53" s="179" t="s">
        <v>149</v>
      </c>
    </row>
    <row r="54" spans="1:9" ht="35.1" customHeight="1" x14ac:dyDescent="0.25">
      <c r="A54" s="170" t="s">
        <v>240</v>
      </c>
      <c r="B54" s="171">
        <v>2018</v>
      </c>
      <c r="C54" s="214">
        <v>53</v>
      </c>
      <c r="D54" s="170" t="s">
        <v>37</v>
      </c>
      <c r="E54" s="215">
        <v>0.36233957999999999</v>
      </c>
      <c r="F54" s="216">
        <v>0.27242819000000001</v>
      </c>
      <c r="G54" s="172">
        <v>0.36523222999999999</v>
      </c>
      <c r="H54" s="179">
        <v>107</v>
      </c>
      <c r="I54" s="179">
        <v>1</v>
      </c>
    </row>
    <row r="55" spans="1:9" ht="17.100000000000001" customHeight="1" x14ac:dyDescent="0.25">
      <c r="A55" s="170" t="s">
        <v>240</v>
      </c>
      <c r="B55" s="171">
        <v>2018</v>
      </c>
      <c r="C55" s="214">
        <v>54</v>
      </c>
      <c r="D55" s="170" t="s">
        <v>38</v>
      </c>
      <c r="E55" s="215">
        <v>0.54469668999999998</v>
      </c>
      <c r="F55" s="216">
        <v>0.27643354999999997</v>
      </c>
      <c r="G55" s="172">
        <v>0.17886975999999999</v>
      </c>
      <c r="H55" s="179">
        <v>99</v>
      </c>
      <c r="I55" s="179">
        <v>8</v>
      </c>
    </row>
    <row r="56" spans="1:9" ht="17.100000000000001" customHeight="1" x14ac:dyDescent="0.25">
      <c r="A56" s="170" t="s">
        <v>240</v>
      </c>
      <c r="B56" s="171">
        <v>2018</v>
      </c>
      <c r="C56" s="214">
        <v>55</v>
      </c>
      <c r="D56" s="170" t="s">
        <v>39</v>
      </c>
      <c r="E56" s="215">
        <v>0.64277463999999995</v>
      </c>
      <c r="F56" s="216">
        <v>0.27362362000000001</v>
      </c>
      <c r="G56" s="172">
        <v>8.3601739999999994E-2</v>
      </c>
      <c r="H56" s="179">
        <v>97</v>
      </c>
      <c r="I56" s="179">
        <v>11</v>
      </c>
    </row>
    <row r="57" spans="1:9" ht="17.100000000000001" customHeight="1" x14ac:dyDescent="0.25">
      <c r="A57" s="170" t="s">
        <v>240</v>
      </c>
      <c r="B57" s="171">
        <v>2018</v>
      </c>
      <c r="C57" s="214">
        <v>56</v>
      </c>
      <c r="D57" s="170" t="s">
        <v>257</v>
      </c>
      <c r="E57" s="215">
        <v>0.46583246</v>
      </c>
      <c r="F57" s="216">
        <v>0.19714987</v>
      </c>
      <c r="G57" s="172">
        <v>0.33701767999999999</v>
      </c>
      <c r="H57" s="179">
        <v>106</v>
      </c>
      <c r="I57" s="179">
        <v>2</v>
      </c>
    </row>
    <row r="58" spans="1:9" ht="35.1" customHeight="1" x14ac:dyDescent="0.25">
      <c r="A58" s="170" t="s">
        <v>240</v>
      </c>
      <c r="B58" s="171">
        <v>2018</v>
      </c>
      <c r="C58" s="214">
        <v>57</v>
      </c>
      <c r="D58" s="170" t="s">
        <v>40</v>
      </c>
      <c r="E58" s="215">
        <v>0.46273706999999997</v>
      </c>
      <c r="F58" s="216">
        <v>0.25270251999999999</v>
      </c>
      <c r="G58" s="172">
        <v>0.28456040999999999</v>
      </c>
      <c r="H58" s="179">
        <v>96</v>
      </c>
      <c r="I58" s="179">
        <v>13</v>
      </c>
    </row>
    <row r="59" spans="1:9" ht="35.1" customHeight="1" x14ac:dyDescent="0.25">
      <c r="A59" s="170" t="s">
        <v>240</v>
      </c>
      <c r="B59" s="171">
        <v>2018</v>
      </c>
      <c r="C59" s="214">
        <v>58</v>
      </c>
      <c r="D59" s="170" t="s">
        <v>258</v>
      </c>
      <c r="E59" s="215">
        <v>0.51716956000000003</v>
      </c>
      <c r="F59" s="216">
        <v>0.21155502000000001</v>
      </c>
      <c r="G59" s="172">
        <v>0.27127541999999999</v>
      </c>
      <c r="H59" s="179">
        <v>102</v>
      </c>
      <c r="I59" s="179">
        <v>7</v>
      </c>
    </row>
    <row r="60" spans="1:9" ht="17.100000000000001" customHeight="1" x14ac:dyDescent="0.25">
      <c r="A60" s="170" t="s">
        <v>240</v>
      </c>
      <c r="B60" s="171">
        <v>2018</v>
      </c>
      <c r="C60" s="214">
        <v>59</v>
      </c>
      <c r="D60" s="170" t="s">
        <v>41</v>
      </c>
      <c r="E60" s="215">
        <v>0.59052271000000001</v>
      </c>
      <c r="F60" s="216">
        <v>0.25445085000000001</v>
      </c>
      <c r="G60" s="172">
        <v>0.15502642999999999</v>
      </c>
      <c r="H60" s="179">
        <v>103</v>
      </c>
      <c r="I60" s="179">
        <v>6</v>
      </c>
    </row>
    <row r="61" spans="1:9" ht="35.1" customHeight="1" x14ac:dyDescent="0.25">
      <c r="A61" s="170" t="s">
        <v>251</v>
      </c>
      <c r="B61" s="171">
        <v>2018</v>
      </c>
      <c r="C61" s="214">
        <v>60</v>
      </c>
      <c r="D61" s="170" t="s">
        <v>42</v>
      </c>
      <c r="E61" s="215">
        <v>0.62700292000000002</v>
      </c>
      <c r="F61" s="216">
        <v>0.23697578</v>
      </c>
      <c r="G61" s="172">
        <v>0.13602128999999999</v>
      </c>
      <c r="H61" s="179">
        <v>100</v>
      </c>
      <c r="I61" s="179">
        <v>8</v>
      </c>
    </row>
    <row r="62" spans="1:9" ht="17.100000000000001" customHeight="1" x14ac:dyDescent="0.25">
      <c r="A62" s="170" t="s">
        <v>240</v>
      </c>
      <c r="B62" s="171">
        <v>2018</v>
      </c>
      <c r="C62" s="214">
        <v>61</v>
      </c>
      <c r="D62" s="170" t="s">
        <v>85</v>
      </c>
      <c r="E62" s="215">
        <v>0.54642374999999999</v>
      </c>
      <c r="F62" s="216">
        <v>0.17999185000000001</v>
      </c>
      <c r="G62" s="172">
        <v>0.27358440000000001</v>
      </c>
      <c r="H62" s="179">
        <v>109</v>
      </c>
      <c r="I62" s="179">
        <v>0</v>
      </c>
    </row>
    <row r="63" spans="1:9" ht="17.100000000000001" customHeight="1" x14ac:dyDescent="0.25">
      <c r="A63" s="170" t="s">
        <v>240</v>
      </c>
      <c r="B63" s="171">
        <v>2018</v>
      </c>
      <c r="C63" s="214">
        <v>62</v>
      </c>
      <c r="D63" s="170" t="s">
        <v>43</v>
      </c>
      <c r="E63" s="215">
        <v>0.35732847000000001</v>
      </c>
      <c r="F63" s="216">
        <v>0.29891604999999999</v>
      </c>
      <c r="G63" s="172">
        <v>0.34375548</v>
      </c>
      <c r="H63" s="179">
        <v>90</v>
      </c>
      <c r="I63" s="179">
        <v>18</v>
      </c>
    </row>
    <row r="64" spans="1:9" ht="35.1" customHeight="1" x14ac:dyDescent="0.25">
      <c r="A64" s="170" t="s">
        <v>259</v>
      </c>
      <c r="B64" s="171">
        <v>2018</v>
      </c>
      <c r="C64" s="214">
        <v>63</v>
      </c>
      <c r="D64" s="170" t="s">
        <v>260</v>
      </c>
      <c r="E64" s="215">
        <v>0.51732272999999995</v>
      </c>
      <c r="F64" s="216">
        <v>0.22289785000000001</v>
      </c>
      <c r="G64" s="172">
        <v>0.25977941999999998</v>
      </c>
      <c r="H64" s="179">
        <v>108</v>
      </c>
      <c r="I64" s="179" t="s">
        <v>149</v>
      </c>
    </row>
    <row r="65" spans="1:9" ht="35.1" customHeight="1" x14ac:dyDescent="0.25">
      <c r="A65" s="170" t="s">
        <v>259</v>
      </c>
      <c r="B65" s="171">
        <v>2018</v>
      </c>
      <c r="C65" s="214">
        <v>64</v>
      </c>
      <c r="D65" s="170" t="s">
        <v>261</v>
      </c>
      <c r="E65" s="215">
        <v>0.38060776000000002</v>
      </c>
      <c r="F65" s="216">
        <v>0.23924962</v>
      </c>
      <c r="G65" s="172">
        <v>0.38014261999999999</v>
      </c>
      <c r="H65" s="179">
        <v>109</v>
      </c>
      <c r="I65" s="179" t="s">
        <v>149</v>
      </c>
    </row>
    <row r="66" spans="1:9" ht="35.1" customHeight="1" x14ac:dyDescent="0.25">
      <c r="A66" s="170" t="s">
        <v>259</v>
      </c>
      <c r="B66" s="171">
        <v>2018</v>
      </c>
      <c r="C66" s="214">
        <v>65</v>
      </c>
      <c r="D66" s="170" t="s">
        <v>262</v>
      </c>
      <c r="E66" s="215">
        <v>0.54939167</v>
      </c>
      <c r="F66" s="216">
        <v>0.25306567000000002</v>
      </c>
      <c r="G66" s="172">
        <v>0.19754266000000001</v>
      </c>
      <c r="H66" s="179">
        <v>108</v>
      </c>
      <c r="I66" s="179" t="s">
        <v>149</v>
      </c>
    </row>
    <row r="67" spans="1:9" ht="35.1" customHeight="1" x14ac:dyDescent="0.25">
      <c r="A67" s="170" t="s">
        <v>259</v>
      </c>
      <c r="B67" s="171">
        <v>2018</v>
      </c>
      <c r="C67" s="214">
        <v>66</v>
      </c>
      <c r="D67" s="170" t="s">
        <v>47</v>
      </c>
      <c r="E67" s="215">
        <v>0.27799964999999999</v>
      </c>
      <c r="F67" s="216">
        <v>0.35600155999999999</v>
      </c>
      <c r="G67" s="172">
        <v>0.36599879000000002</v>
      </c>
      <c r="H67" s="179">
        <v>109</v>
      </c>
      <c r="I67" s="179" t="s">
        <v>149</v>
      </c>
    </row>
    <row r="68" spans="1:9" ht="35.1" customHeight="1" x14ac:dyDescent="0.25">
      <c r="A68" s="170" t="s">
        <v>259</v>
      </c>
      <c r="B68" s="171">
        <v>2018</v>
      </c>
      <c r="C68" s="214">
        <v>67</v>
      </c>
      <c r="D68" s="170" t="s">
        <v>48</v>
      </c>
      <c r="E68" s="215">
        <v>0.35332511</v>
      </c>
      <c r="F68" s="216">
        <v>0.37293815000000002</v>
      </c>
      <c r="G68" s="172">
        <v>0.27373672999999998</v>
      </c>
      <c r="H68" s="179">
        <v>109</v>
      </c>
      <c r="I68" s="179" t="s">
        <v>149</v>
      </c>
    </row>
    <row r="69" spans="1:9" ht="35.1" customHeight="1" x14ac:dyDescent="0.25">
      <c r="A69" s="170" t="s">
        <v>259</v>
      </c>
      <c r="B69" s="171">
        <v>2018</v>
      </c>
      <c r="C69" s="214">
        <v>68</v>
      </c>
      <c r="D69" s="170" t="s">
        <v>49</v>
      </c>
      <c r="E69" s="215">
        <v>0.32618825000000001</v>
      </c>
      <c r="F69" s="216">
        <v>0.36895938</v>
      </c>
      <c r="G69" s="172">
        <v>0.30485236999999998</v>
      </c>
      <c r="H69" s="179">
        <v>109</v>
      </c>
      <c r="I69" s="179" t="s">
        <v>149</v>
      </c>
    </row>
    <row r="70" spans="1:9" ht="35.1" customHeight="1" x14ac:dyDescent="0.25">
      <c r="A70" s="170" t="s">
        <v>259</v>
      </c>
      <c r="B70" s="171">
        <v>2018</v>
      </c>
      <c r="C70" s="214">
        <v>69</v>
      </c>
      <c r="D70" s="170" t="s">
        <v>263</v>
      </c>
      <c r="E70" s="215">
        <v>0.63683842999999996</v>
      </c>
      <c r="F70" s="216">
        <v>0.22361035000000001</v>
      </c>
      <c r="G70" s="172">
        <v>0.13955121000000001</v>
      </c>
      <c r="H70" s="179">
        <v>108</v>
      </c>
      <c r="I70" s="179" t="s">
        <v>149</v>
      </c>
    </row>
    <row r="71" spans="1:9" ht="35.1" customHeight="1" x14ac:dyDescent="0.25">
      <c r="A71" s="170" t="s">
        <v>259</v>
      </c>
      <c r="B71" s="171">
        <v>2018</v>
      </c>
      <c r="C71" s="214">
        <v>70</v>
      </c>
      <c r="D71" s="170" t="s">
        <v>51</v>
      </c>
      <c r="E71" s="215">
        <v>0.53148521999999998</v>
      </c>
      <c r="F71" s="216">
        <v>0.22617103</v>
      </c>
      <c r="G71" s="172">
        <v>0.24234374</v>
      </c>
      <c r="H71" s="179">
        <v>109</v>
      </c>
      <c r="I71" s="179" t="s">
        <v>149</v>
      </c>
    </row>
    <row r="72" spans="1:9" ht="35.1" customHeight="1" x14ac:dyDescent="0.25">
      <c r="A72" s="170" t="s">
        <v>259</v>
      </c>
      <c r="B72" s="171">
        <v>2018</v>
      </c>
      <c r="C72" s="214">
        <v>71</v>
      </c>
      <c r="D72" s="170" t="s">
        <v>264</v>
      </c>
      <c r="E72" s="215">
        <v>0.52151645000000002</v>
      </c>
      <c r="F72" s="216">
        <v>0.26074876000000002</v>
      </c>
      <c r="G72" s="172">
        <v>0.21773479000000001</v>
      </c>
      <c r="H72" s="179">
        <v>108</v>
      </c>
      <c r="I72" s="179" t="s">
        <v>149</v>
      </c>
    </row>
    <row r="73" spans="1:9" ht="17.100000000000001" customHeight="1" x14ac:dyDescent="0.25">
      <c r="A73" s="170" t="s">
        <v>240</v>
      </c>
      <c r="B73" s="171">
        <v>2017</v>
      </c>
      <c r="C73" s="214">
        <v>1</v>
      </c>
      <c r="D73" s="170" t="s">
        <v>241</v>
      </c>
      <c r="E73" s="215">
        <v>0.66148551</v>
      </c>
      <c r="F73" s="216">
        <v>0.16414060999999999</v>
      </c>
      <c r="G73" s="172">
        <v>0.17437388000000001</v>
      </c>
      <c r="H73" s="179">
        <v>111</v>
      </c>
      <c r="I73" s="179" t="s">
        <v>149</v>
      </c>
    </row>
    <row r="74" spans="1:9" ht="17.100000000000001" customHeight="1" x14ac:dyDescent="0.25">
      <c r="A74" s="170" t="s">
        <v>240</v>
      </c>
      <c r="B74" s="171">
        <v>2017</v>
      </c>
      <c r="C74" s="214">
        <v>2</v>
      </c>
      <c r="D74" s="170" t="s">
        <v>0</v>
      </c>
      <c r="E74" s="215">
        <v>0.66511629999999999</v>
      </c>
      <c r="F74" s="216">
        <v>0.16043189999999999</v>
      </c>
      <c r="G74" s="172">
        <v>0.17445179999999999</v>
      </c>
      <c r="H74" s="179">
        <v>111</v>
      </c>
      <c r="I74" s="179" t="s">
        <v>149</v>
      </c>
    </row>
    <row r="75" spans="1:9" ht="17.100000000000001" customHeight="1" x14ac:dyDescent="0.25">
      <c r="A75" s="170" t="s">
        <v>240</v>
      </c>
      <c r="B75" s="171">
        <v>2017</v>
      </c>
      <c r="C75" s="214">
        <v>3</v>
      </c>
      <c r="D75" s="170" t="s">
        <v>1</v>
      </c>
      <c r="E75" s="215">
        <v>0.68112066000000004</v>
      </c>
      <c r="F75" s="216">
        <v>0.18570547000000001</v>
      </c>
      <c r="G75" s="172">
        <v>0.13317387</v>
      </c>
      <c r="H75" s="179">
        <v>110</v>
      </c>
      <c r="I75" s="179" t="s">
        <v>149</v>
      </c>
    </row>
    <row r="76" spans="1:9" ht="17.100000000000001" customHeight="1" x14ac:dyDescent="0.25">
      <c r="A76" s="170" t="s">
        <v>240</v>
      </c>
      <c r="B76" s="171">
        <v>2017</v>
      </c>
      <c r="C76" s="214">
        <v>4</v>
      </c>
      <c r="D76" s="170" t="s">
        <v>75</v>
      </c>
      <c r="E76" s="215">
        <v>0.77103869999999997</v>
      </c>
      <c r="F76" s="216">
        <v>0.18436628999999999</v>
      </c>
      <c r="G76" s="172">
        <v>4.4595009999999997E-2</v>
      </c>
      <c r="H76" s="179">
        <v>109</v>
      </c>
      <c r="I76" s="179" t="s">
        <v>149</v>
      </c>
    </row>
    <row r="77" spans="1:9" ht="17.100000000000001" customHeight="1" x14ac:dyDescent="0.25">
      <c r="A77" s="170" t="s">
        <v>240</v>
      </c>
      <c r="B77" s="171">
        <v>2017</v>
      </c>
      <c r="C77" s="214">
        <v>5</v>
      </c>
      <c r="D77" s="170" t="s">
        <v>2</v>
      </c>
      <c r="E77" s="215">
        <v>0.88433090999999997</v>
      </c>
      <c r="F77" s="216">
        <v>9.9789050000000004E-2</v>
      </c>
      <c r="G77" s="172">
        <v>1.5880040000000002E-2</v>
      </c>
      <c r="H77" s="179">
        <v>111</v>
      </c>
      <c r="I77" s="179" t="s">
        <v>149</v>
      </c>
    </row>
    <row r="78" spans="1:9" ht="17.100000000000001" customHeight="1" x14ac:dyDescent="0.25">
      <c r="A78" s="170" t="s">
        <v>240</v>
      </c>
      <c r="B78" s="171">
        <v>2017</v>
      </c>
      <c r="C78" s="214">
        <v>6</v>
      </c>
      <c r="D78" s="170" t="s">
        <v>3</v>
      </c>
      <c r="E78" s="215">
        <v>0.77809932000000004</v>
      </c>
      <c r="F78" s="216">
        <v>0.14249582</v>
      </c>
      <c r="G78" s="172">
        <v>7.9404859999999994E-2</v>
      </c>
      <c r="H78" s="179">
        <v>110</v>
      </c>
      <c r="I78" s="179" t="s">
        <v>149</v>
      </c>
    </row>
    <row r="79" spans="1:9" ht="17.100000000000001" customHeight="1" x14ac:dyDescent="0.25">
      <c r="A79" s="170" t="s">
        <v>240</v>
      </c>
      <c r="B79" s="171">
        <v>2017</v>
      </c>
      <c r="C79" s="214">
        <v>7</v>
      </c>
      <c r="D79" s="170" t="s">
        <v>80</v>
      </c>
      <c r="E79" s="215">
        <v>0.97962936</v>
      </c>
      <c r="F79" s="216">
        <v>2.0370639999999999E-2</v>
      </c>
      <c r="G79" s="172">
        <v>0</v>
      </c>
      <c r="H79" s="179">
        <v>111</v>
      </c>
      <c r="I79" s="179" t="s">
        <v>149</v>
      </c>
    </row>
    <row r="80" spans="1:9" ht="17.100000000000001" customHeight="1" x14ac:dyDescent="0.25">
      <c r="A80" s="170" t="s">
        <v>240</v>
      </c>
      <c r="B80" s="171">
        <v>2017</v>
      </c>
      <c r="C80" s="214">
        <v>8</v>
      </c>
      <c r="D80" s="170" t="s">
        <v>4</v>
      </c>
      <c r="E80" s="215">
        <v>0.93149528999999998</v>
      </c>
      <c r="F80" s="216">
        <v>5.9611820000000003E-2</v>
      </c>
      <c r="G80" s="172">
        <v>8.8928800000000006E-3</v>
      </c>
      <c r="H80" s="179">
        <v>111</v>
      </c>
      <c r="I80" s="179" t="s">
        <v>149</v>
      </c>
    </row>
    <row r="81" spans="1:9" ht="17.100000000000001" customHeight="1" x14ac:dyDescent="0.25">
      <c r="A81" s="170" t="s">
        <v>240</v>
      </c>
      <c r="B81" s="171">
        <v>2017</v>
      </c>
      <c r="C81" s="214">
        <v>9</v>
      </c>
      <c r="D81" s="170" t="s">
        <v>242</v>
      </c>
      <c r="E81" s="215">
        <v>0.45443755000000002</v>
      </c>
      <c r="F81" s="216">
        <v>0.18763288</v>
      </c>
      <c r="G81" s="172">
        <v>0.35792955999999998</v>
      </c>
      <c r="H81" s="179">
        <v>110</v>
      </c>
      <c r="I81" s="179">
        <v>0</v>
      </c>
    </row>
    <row r="82" spans="1:9" ht="17.100000000000001" customHeight="1" x14ac:dyDescent="0.25">
      <c r="A82" s="170" t="s">
        <v>240</v>
      </c>
      <c r="B82" s="171">
        <v>2017</v>
      </c>
      <c r="C82" s="214">
        <v>10</v>
      </c>
      <c r="D82" s="170" t="s">
        <v>243</v>
      </c>
      <c r="E82" s="215">
        <v>0.45750183999999999</v>
      </c>
      <c r="F82" s="216">
        <v>0.23700421999999999</v>
      </c>
      <c r="G82" s="172">
        <v>0.30549394000000002</v>
      </c>
      <c r="H82" s="179">
        <v>108</v>
      </c>
      <c r="I82" s="179">
        <v>1</v>
      </c>
    </row>
    <row r="83" spans="1:9" ht="17.100000000000001" customHeight="1" x14ac:dyDescent="0.25">
      <c r="A83" s="170" t="s">
        <v>240</v>
      </c>
      <c r="B83" s="171">
        <v>2017</v>
      </c>
      <c r="C83" s="214">
        <v>11</v>
      </c>
      <c r="D83" s="170" t="s">
        <v>244</v>
      </c>
      <c r="E83" s="215">
        <v>0.66235619999999995</v>
      </c>
      <c r="F83" s="216">
        <v>0.14889246</v>
      </c>
      <c r="G83" s="172">
        <v>0.18875133999999999</v>
      </c>
      <c r="H83" s="179">
        <v>109</v>
      </c>
      <c r="I83" s="179">
        <v>0</v>
      </c>
    </row>
    <row r="84" spans="1:9" ht="17.100000000000001" customHeight="1" x14ac:dyDescent="0.25">
      <c r="A84" s="170" t="s">
        <v>240</v>
      </c>
      <c r="B84" s="171">
        <v>2017</v>
      </c>
      <c r="C84" s="214">
        <v>12</v>
      </c>
      <c r="D84" s="170" t="s">
        <v>361</v>
      </c>
      <c r="E84" s="215">
        <v>0.77823215000000001</v>
      </c>
      <c r="F84" s="216">
        <v>0.17021797999999999</v>
      </c>
      <c r="G84" s="172">
        <v>5.1549869999999998E-2</v>
      </c>
      <c r="H84" s="179">
        <v>107</v>
      </c>
      <c r="I84" s="179">
        <v>3</v>
      </c>
    </row>
    <row r="85" spans="1:9" ht="17.100000000000001" customHeight="1" x14ac:dyDescent="0.25">
      <c r="A85" s="170" t="s">
        <v>240</v>
      </c>
      <c r="B85" s="171">
        <v>2017</v>
      </c>
      <c r="C85" s="214">
        <v>13</v>
      </c>
      <c r="D85" s="170" t="s">
        <v>7</v>
      </c>
      <c r="E85" s="215">
        <v>0.85324597000000002</v>
      </c>
      <c r="F85" s="216">
        <v>0.13139843000000001</v>
      </c>
      <c r="G85" s="172">
        <v>1.53556E-2</v>
      </c>
      <c r="H85" s="179">
        <v>108</v>
      </c>
      <c r="I85" s="179">
        <v>1</v>
      </c>
    </row>
    <row r="86" spans="1:9" ht="35.1" customHeight="1" x14ac:dyDescent="0.25">
      <c r="A86" s="170" t="s">
        <v>240</v>
      </c>
      <c r="B86" s="171">
        <v>2017</v>
      </c>
      <c r="C86" s="214">
        <v>14</v>
      </c>
      <c r="D86" s="170" t="s">
        <v>246</v>
      </c>
      <c r="E86" s="215">
        <v>0.61647969999999996</v>
      </c>
      <c r="F86" s="216">
        <v>0.18306306</v>
      </c>
      <c r="G86" s="172">
        <v>0.20045724000000001</v>
      </c>
      <c r="H86" s="179">
        <v>108</v>
      </c>
      <c r="I86" s="179">
        <v>1</v>
      </c>
    </row>
    <row r="87" spans="1:9" ht="17.100000000000001" customHeight="1" x14ac:dyDescent="0.25">
      <c r="A87" s="170" t="s">
        <v>240</v>
      </c>
      <c r="B87" s="171">
        <v>2017</v>
      </c>
      <c r="C87" s="214">
        <v>15</v>
      </c>
      <c r="D87" s="170" t="s">
        <v>81</v>
      </c>
      <c r="E87" s="215">
        <v>0.83392069999999996</v>
      </c>
      <c r="F87" s="216">
        <v>7.7777979999999997E-2</v>
      </c>
      <c r="G87" s="172">
        <v>8.8301309999999994E-2</v>
      </c>
      <c r="H87" s="179">
        <v>108</v>
      </c>
      <c r="I87" s="179">
        <v>2</v>
      </c>
    </row>
    <row r="88" spans="1:9" ht="17.100000000000001" customHeight="1" x14ac:dyDescent="0.25">
      <c r="A88" s="170" t="s">
        <v>240</v>
      </c>
      <c r="B88" s="171">
        <v>2017</v>
      </c>
      <c r="C88" s="214">
        <v>16</v>
      </c>
      <c r="D88" s="170" t="s">
        <v>8</v>
      </c>
      <c r="E88" s="215">
        <v>0.90882934000000004</v>
      </c>
      <c r="F88" s="216">
        <v>7.1737690000000007E-2</v>
      </c>
      <c r="G88" s="172">
        <v>1.9432970000000001E-2</v>
      </c>
      <c r="H88" s="179">
        <v>109</v>
      </c>
      <c r="I88" s="179">
        <v>0</v>
      </c>
    </row>
    <row r="89" spans="1:9" ht="17.100000000000001" customHeight="1" x14ac:dyDescent="0.25">
      <c r="A89" s="170" t="s">
        <v>240</v>
      </c>
      <c r="B89" s="171">
        <v>2017</v>
      </c>
      <c r="C89" s="214">
        <v>17</v>
      </c>
      <c r="D89" s="170" t="s">
        <v>247</v>
      </c>
      <c r="E89" s="215">
        <v>0.58837985000000004</v>
      </c>
      <c r="F89" s="216">
        <v>0.31476822999999998</v>
      </c>
      <c r="G89" s="172">
        <v>9.6851919999999994E-2</v>
      </c>
      <c r="H89" s="179">
        <v>96</v>
      </c>
      <c r="I89" s="179">
        <v>14</v>
      </c>
    </row>
    <row r="90" spans="1:9" ht="17.100000000000001" customHeight="1" x14ac:dyDescent="0.25">
      <c r="A90" s="170" t="s">
        <v>240</v>
      </c>
      <c r="B90" s="171">
        <v>2017</v>
      </c>
      <c r="C90" s="214">
        <v>18</v>
      </c>
      <c r="D90" s="170" t="s">
        <v>10</v>
      </c>
      <c r="E90" s="215">
        <v>0.20246604000000001</v>
      </c>
      <c r="F90" s="216">
        <v>0.35626191000000001</v>
      </c>
      <c r="G90" s="172">
        <v>0.44127205000000003</v>
      </c>
      <c r="H90" s="179">
        <v>108</v>
      </c>
      <c r="I90" s="179">
        <v>2</v>
      </c>
    </row>
    <row r="91" spans="1:9" ht="35.1" customHeight="1" x14ac:dyDescent="0.25">
      <c r="A91" s="170" t="s">
        <v>240</v>
      </c>
      <c r="B91" s="171">
        <v>2017</v>
      </c>
      <c r="C91" s="214">
        <v>19</v>
      </c>
      <c r="D91" s="170" t="s">
        <v>248</v>
      </c>
      <c r="E91" s="215">
        <v>0.73155177000000005</v>
      </c>
      <c r="F91" s="216">
        <v>0.14160693999999999</v>
      </c>
      <c r="G91" s="172">
        <v>0.12684129</v>
      </c>
      <c r="H91" s="179">
        <v>105</v>
      </c>
      <c r="I91" s="179">
        <v>6</v>
      </c>
    </row>
    <row r="92" spans="1:9" ht="17.100000000000001" customHeight="1" x14ac:dyDescent="0.25">
      <c r="A92" s="170" t="s">
        <v>240</v>
      </c>
      <c r="B92" s="171">
        <v>2017</v>
      </c>
      <c r="C92" s="214">
        <v>20</v>
      </c>
      <c r="D92" s="170" t="s">
        <v>249</v>
      </c>
      <c r="E92" s="215">
        <v>0.90511682999999998</v>
      </c>
      <c r="F92" s="216">
        <v>5.8694830000000003E-2</v>
      </c>
      <c r="G92" s="172">
        <v>3.6188329999999998E-2</v>
      </c>
      <c r="H92" s="179">
        <v>111</v>
      </c>
      <c r="I92" s="179" t="s">
        <v>149</v>
      </c>
    </row>
    <row r="93" spans="1:9" ht="17.100000000000001" customHeight="1" x14ac:dyDescent="0.25">
      <c r="A93" s="170" t="s">
        <v>240</v>
      </c>
      <c r="B93" s="171">
        <v>2017</v>
      </c>
      <c r="C93" s="214">
        <v>21</v>
      </c>
      <c r="D93" s="170" t="s">
        <v>12</v>
      </c>
      <c r="E93" s="215">
        <v>0.74451898999999999</v>
      </c>
      <c r="F93" s="216">
        <v>0.10223989</v>
      </c>
      <c r="G93" s="172">
        <v>0.15324113</v>
      </c>
      <c r="H93" s="179">
        <v>109</v>
      </c>
      <c r="I93" s="179">
        <v>2</v>
      </c>
    </row>
    <row r="94" spans="1:9" ht="17.100000000000001" customHeight="1" x14ac:dyDescent="0.25">
      <c r="A94" s="170" t="s">
        <v>240</v>
      </c>
      <c r="B94" s="171">
        <v>2017</v>
      </c>
      <c r="C94" s="214">
        <v>22</v>
      </c>
      <c r="D94" s="170" t="s">
        <v>13</v>
      </c>
      <c r="E94" s="215">
        <v>0.61819654999999996</v>
      </c>
      <c r="F94" s="216">
        <v>0.24849357999999999</v>
      </c>
      <c r="G94" s="172">
        <v>0.13330987</v>
      </c>
      <c r="H94" s="179">
        <v>102</v>
      </c>
      <c r="I94" s="179">
        <v>8</v>
      </c>
    </row>
    <row r="95" spans="1:9" ht="17.100000000000001" customHeight="1" x14ac:dyDescent="0.25">
      <c r="A95" s="170" t="s">
        <v>240</v>
      </c>
      <c r="B95" s="171">
        <v>2017</v>
      </c>
      <c r="C95" s="214">
        <v>23</v>
      </c>
      <c r="D95" s="170" t="s">
        <v>14</v>
      </c>
      <c r="E95" s="215">
        <v>0.32503955000000001</v>
      </c>
      <c r="F95" s="216">
        <v>0.49004657000000001</v>
      </c>
      <c r="G95" s="172">
        <v>0.18491389</v>
      </c>
      <c r="H95" s="179">
        <v>90</v>
      </c>
      <c r="I95" s="179">
        <v>20</v>
      </c>
    </row>
    <row r="96" spans="1:9" ht="17.100000000000001" customHeight="1" x14ac:dyDescent="0.25">
      <c r="A96" s="170" t="s">
        <v>240</v>
      </c>
      <c r="B96" s="171">
        <v>2017</v>
      </c>
      <c r="C96" s="214">
        <v>24</v>
      </c>
      <c r="D96" s="170" t="s">
        <v>250</v>
      </c>
      <c r="E96" s="215">
        <v>0.37770548999999998</v>
      </c>
      <c r="F96" s="216">
        <v>0.42093739000000002</v>
      </c>
      <c r="G96" s="172">
        <v>0.20135712</v>
      </c>
      <c r="H96" s="179">
        <v>98</v>
      </c>
      <c r="I96" s="179">
        <v>12</v>
      </c>
    </row>
    <row r="97" spans="1:9" ht="17.100000000000001" customHeight="1" x14ac:dyDescent="0.25">
      <c r="A97" s="170" t="s">
        <v>240</v>
      </c>
      <c r="B97" s="171">
        <v>2017</v>
      </c>
      <c r="C97" s="214">
        <v>25</v>
      </c>
      <c r="D97" s="170" t="s">
        <v>16</v>
      </c>
      <c r="E97" s="215">
        <v>0.53014011999999999</v>
      </c>
      <c r="F97" s="216">
        <v>0.35150798</v>
      </c>
      <c r="G97" s="172">
        <v>0.1183519</v>
      </c>
      <c r="H97" s="179">
        <v>95</v>
      </c>
      <c r="I97" s="179">
        <v>14</v>
      </c>
    </row>
    <row r="98" spans="1:9" ht="17.100000000000001" customHeight="1" x14ac:dyDescent="0.25">
      <c r="A98" s="170" t="s">
        <v>240</v>
      </c>
      <c r="B98" s="171">
        <v>2017</v>
      </c>
      <c r="C98" s="214">
        <v>26</v>
      </c>
      <c r="D98" s="170" t="s">
        <v>82</v>
      </c>
      <c r="E98" s="215">
        <v>0.88915219000000001</v>
      </c>
      <c r="F98" s="216">
        <v>6.8008550000000001E-2</v>
      </c>
      <c r="G98" s="172">
        <v>4.2839259999999997E-2</v>
      </c>
      <c r="H98" s="179">
        <v>108</v>
      </c>
      <c r="I98" s="179">
        <v>1</v>
      </c>
    </row>
    <row r="99" spans="1:9" ht="17.100000000000001" customHeight="1" x14ac:dyDescent="0.25">
      <c r="A99" s="170" t="s">
        <v>240</v>
      </c>
      <c r="B99" s="171">
        <v>2017</v>
      </c>
      <c r="C99" s="214">
        <v>27</v>
      </c>
      <c r="D99" s="170" t="s">
        <v>17</v>
      </c>
      <c r="E99" s="215">
        <v>0.63830094000000004</v>
      </c>
      <c r="F99" s="216">
        <v>0.23651715000000001</v>
      </c>
      <c r="G99" s="172">
        <v>0.12518192</v>
      </c>
      <c r="H99" s="179">
        <v>107</v>
      </c>
      <c r="I99" s="179">
        <v>4</v>
      </c>
    </row>
    <row r="100" spans="1:9" ht="17.100000000000001" customHeight="1" x14ac:dyDescent="0.25">
      <c r="A100" s="170" t="s">
        <v>251</v>
      </c>
      <c r="B100" s="171">
        <v>2017</v>
      </c>
      <c r="C100" s="214">
        <v>28</v>
      </c>
      <c r="D100" s="170" t="s">
        <v>18</v>
      </c>
      <c r="E100" s="215">
        <v>0.97463997000000002</v>
      </c>
      <c r="F100" s="216">
        <v>2.5360029999999999E-2</v>
      </c>
      <c r="G100" s="172">
        <v>0</v>
      </c>
      <c r="H100" s="179">
        <v>110</v>
      </c>
      <c r="I100" s="179" t="s">
        <v>149</v>
      </c>
    </row>
    <row r="101" spans="1:9" ht="35.1" customHeight="1" x14ac:dyDescent="0.25">
      <c r="A101" s="217" t="s">
        <v>240</v>
      </c>
      <c r="B101" s="218">
        <v>2017</v>
      </c>
      <c r="C101" s="219">
        <v>29</v>
      </c>
      <c r="D101" s="170" t="s">
        <v>362</v>
      </c>
      <c r="E101" s="172">
        <v>0.88687709000000003</v>
      </c>
      <c r="F101" s="173">
        <v>8.3739419999999995E-2</v>
      </c>
      <c r="G101" s="172">
        <v>2.9383490000000002E-2</v>
      </c>
      <c r="H101" s="179">
        <v>106</v>
      </c>
      <c r="I101" s="179">
        <v>3</v>
      </c>
    </row>
    <row r="102" spans="1:9" ht="17.100000000000001" customHeight="1" x14ac:dyDescent="0.25">
      <c r="A102" s="217" t="s">
        <v>240</v>
      </c>
      <c r="B102" s="218">
        <v>2017</v>
      </c>
      <c r="C102" s="219">
        <v>30</v>
      </c>
      <c r="D102" s="217" t="s">
        <v>19</v>
      </c>
      <c r="E102" s="172">
        <v>0.59458871000000002</v>
      </c>
      <c r="F102" s="173">
        <v>0.22425933000000001</v>
      </c>
      <c r="G102" s="172">
        <v>0.18115196</v>
      </c>
      <c r="H102" s="179">
        <v>105</v>
      </c>
      <c r="I102" s="179">
        <v>4</v>
      </c>
    </row>
    <row r="103" spans="1:9" ht="17.100000000000001" customHeight="1" x14ac:dyDescent="0.25">
      <c r="A103" s="217" t="s">
        <v>240</v>
      </c>
      <c r="B103" s="218">
        <v>2017</v>
      </c>
      <c r="C103" s="219">
        <v>31</v>
      </c>
      <c r="D103" s="217" t="s">
        <v>20</v>
      </c>
      <c r="E103" s="172">
        <v>0.64446846000000002</v>
      </c>
      <c r="F103" s="173">
        <v>0.24070622</v>
      </c>
      <c r="G103" s="172">
        <v>0.11482531999999999</v>
      </c>
      <c r="H103" s="179">
        <v>103</v>
      </c>
      <c r="I103" s="179">
        <v>5</v>
      </c>
    </row>
    <row r="104" spans="1:9" ht="17.100000000000001" customHeight="1" x14ac:dyDescent="0.25">
      <c r="A104" s="217" t="s">
        <v>240</v>
      </c>
      <c r="B104" s="218">
        <v>2017</v>
      </c>
      <c r="C104" s="219">
        <v>32</v>
      </c>
      <c r="D104" s="217" t="s">
        <v>21</v>
      </c>
      <c r="E104" s="172">
        <v>0.55006549999999999</v>
      </c>
      <c r="F104" s="173">
        <v>0.29684316999999999</v>
      </c>
      <c r="G104" s="172">
        <v>0.15309133</v>
      </c>
      <c r="H104" s="179">
        <v>102</v>
      </c>
      <c r="I104" s="179">
        <v>6</v>
      </c>
    </row>
    <row r="105" spans="1:9" ht="17.100000000000001" customHeight="1" x14ac:dyDescent="0.25">
      <c r="A105" s="217" t="s">
        <v>240</v>
      </c>
      <c r="B105" s="218">
        <v>2017</v>
      </c>
      <c r="C105" s="219">
        <v>33</v>
      </c>
      <c r="D105" s="217" t="s">
        <v>22</v>
      </c>
      <c r="E105" s="172">
        <v>0.23933528000000001</v>
      </c>
      <c r="F105" s="173">
        <v>0.42920212000000002</v>
      </c>
      <c r="G105" s="172">
        <v>0.3314626</v>
      </c>
      <c r="H105" s="179">
        <v>92</v>
      </c>
      <c r="I105" s="179">
        <v>16</v>
      </c>
    </row>
    <row r="106" spans="1:9" ht="35.1" customHeight="1" x14ac:dyDescent="0.25">
      <c r="A106" s="217" t="s">
        <v>240</v>
      </c>
      <c r="B106" s="218">
        <v>2017</v>
      </c>
      <c r="C106" s="219">
        <v>34</v>
      </c>
      <c r="D106" s="170" t="s">
        <v>363</v>
      </c>
      <c r="E106" s="172">
        <v>0.35651703000000001</v>
      </c>
      <c r="F106" s="173">
        <v>0.31751911999999999</v>
      </c>
      <c r="G106" s="172">
        <v>0.32596385</v>
      </c>
      <c r="H106" s="179">
        <v>90</v>
      </c>
      <c r="I106" s="179">
        <v>19</v>
      </c>
    </row>
    <row r="107" spans="1:9" ht="17.100000000000001" customHeight="1" x14ac:dyDescent="0.25">
      <c r="A107" s="217" t="s">
        <v>240</v>
      </c>
      <c r="B107" s="218">
        <v>2017</v>
      </c>
      <c r="C107" s="219">
        <v>35</v>
      </c>
      <c r="D107" s="217" t="s">
        <v>83</v>
      </c>
      <c r="E107" s="172">
        <v>0.64979025000000001</v>
      </c>
      <c r="F107" s="173">
        <v>0.23148845000000001</v>
      </c>
      <c r="G107" s="172">
        <v>0.1187213</v>
      </c>
      <c r="H107" s="179">
        <v>105</v>
      </c>
      <c r="I107" s="179">
        <v>3</v>
      </c>
    </row>
    <row r="108" spans="1:9" ht="17.100000000000001" customHeight="1" x14ac:dyDescent="0.25">
      <c r="A108" s="217" t="s">
        <v>240</v>
      </c>
      <c r="B108" s="218">
        <v>2017</v>
      </c>
      <c r="C108" s="219">
        <v>36</v>
      </c>
      <c r="D108" s="217" t="s">
        <v>23</v>
      </c>
      <c r="E108" s="172">
        <v>0.64853574000000003</v>
      </c>
      <c r="F108" s="173">
        <v>0.23358084000000001</v>
      </c>
      <c r="G108" s="172">
        <v>0.11788343</v>
      </c>
      <c r="H108" s="179">
        <v>108</v>
      </c>
      <c r="I108" s="179">
        <v>1</v>
      </c>
    </row>
    <row r="109" spans="1:9" ht="35.1" customHeight="1" x14ac:dyDescent="0.25">
      <c r="A109" s="217" t="s">
        <v>240</v>
      </c>
      <c r="B109" s="218">
        <v>2017</v>
      </c>
      <c r="C109" s="219">
        <v>37</v>
      </c>
      <c r="D109" s="170" t="s">
        <v>364</v>
      </c>
      <c r="E109" s="172">
        <v>0.59227193</v>
      </c>
      <c r="F109" s="173">
        <v>0.24656206</v>
      </c>
      <c r="G109" s="172">
        <v>0.16116601</v>
      </c>
      <c r="H109" s="179">
        <v>94</v>
      </c>
      <c r="I109" s="179">
        <v>13</v>
      </c>
    </row>
    <row r="110" spans="1:9" ht="53.1" customHeight="1" x14ac:dyDescent="0.25">
      <c r="A110" s="217" t="s">
        <v>240</v>
      </c>
      <c r="B110" s="218">
        <v>2017</v>
      </c>
      <c r="C110" s="219">
        <v>38</v>
      </c>
      <c r="D110" s="170" t="s">
        <v>365</v>
      </c>
      <c r="E110" s="172">
        <v>0.77852407999999995</v>
      </c>
      <c r="F110" s="173">
        <v>0.19564234999999999</v>
      </c>
      <c r="G110" s="172">
        <v>2.583357E-2</v>
      </c>
      <c r="H110" s="179">
        <v>82</v>
      </c>
      <c r="I110" s="179">
        <v>26</v>
      </c>
    </row>
    <row r="111" spans="1:9" ht="17.100000000000001" customHeight="1" x14ac:dyDescent="0.25">
      <c r="A111" s="217" t="s">
        <v>240</v>
      </c>
      <c r="B111" s="218">
        <v>2017</v>
      </c>
      <c r="C111" s="219">
        <v>39</v>
      </c>
      <c r="D111" s="217" t="s">
        <v>25</v>
      </c>
      <c r="E111" s="172">
        <v>0.83828020999999997</v>
      </c>
      <c r="F111" s="173">
        <v>0.14391786000000001</v>
      </c>
      <c r="G111" s="172">
        <v>1.7801930000000001E-2</v>
      </c>
      <c r="H111" s="179">
        <v>108</v>
      </c>
      <c r="I111" s="179">
        <v>1</v>
      </c>
    </row>
    <row r="112" spans="1:9" ht="17.100000000000001" customHeight="1" x14ac:dyDescent="0.25">
      <c r="A112" s="217" t="s">
        <v>240</v>
      </c>
      <c r="B112" s="218">
        <v>2017</v>
      </c>
      <c r="C112" s="219">
        <v>40</v>
      </c>
      <c r="D112" s="217" t="s">
        <v>255</v>
      </c>
      <c r="E112" s="172">
        <v>0.65288663000000002</v>
      </c>
      <c r="F112" s="173">
        <v>0.22888448</v>
      </c>
      <c r="G112" s="172">
        <v>0.11822889</v>
      </c>
      <c r="H112" s="179">
        <v>109</v>
      </c>
      <c r="I112" s="179" t="s">
        <v>149</v>
      </c>
    </row>
    <row r="113" spans="1:9" ht="17.100000000000001" customHeight="1" x14ac:dyDescent="0.25">
      <c r="A113" s="217" t="s">
        <v>240</v>
      </c>
      <c r="B113" s="218">
        <v>2017</v>
      </c>
      <c r="C113" s="219">
        <v>41</v>
      </c>
      <c r="D113" s="217" t="s">
        <v>256</v>
      </c>
      <c r="E113" s="172">
        <v>0.40479324999999999</v>
      </c>
      <c r="F113" s="173">
        <v>0.32797738999999998</v>
      </c>
      <c r="G113" s="172">
        <v>0.26722936000000003</v>
      </c>
      <c r="H113" s="179">
        <v>92</v>
      </c>
      <c r="I113" s="179">
        <v>16</v>
      </c>
    </row>
    <row r="114" spans="1:9" ht="17.100000000000001" customHeight="1" x14ac:dyDescent="0.25">
      <c r="A114" s="217" t="s">
        <v>240</v>
      </c>
      <c r="B114" s="218">
        <v>2017</v>
      </c>
      <c r="C114" s="219">
        <v>42</v>
      </c>
      <c r="D114" s="217" t="s">
        <v>84</v>
      </c>
      <c r="E114" s="172">
        <v>0.80582169000000003</v>
      </c>
      <c r="F114" s="173">
        <v>0.14944394999999999</v>
      </c>
      <c r="G114" s="172">
        <v>4.4734360000000001E-2</v>
      </c>
      <c r="H114" s="179">
        <v>107</v>
      </c>
      <c r="I114" s="179">
        <v>1</v>
      </c>
    </row>
    <row r="115" spans="1:9" ht="17.100000000000001" customHeight="1" x14ac:dyDescent="0.25">
      <c r="A115" s="217" t="s">
        <v>240</v>
      </c>
      <c r="B115" s="218">
        <v>2017</v>
      </c>
      <c r="C115" s="219">
        <v>43</v>
      </c>
      <c r="D115" s="217" t="s">
        <v>28</v>
      </c>
      <c r="E115" s="172">
        <v>0.71964729000000005</v>
      </c>
      <c r="F115" s="173">
        <v>0.18847933</v>
      </c>
      <c r="G115" s="172">
        <v>9.1873380000000004E-2</v>
      </c>
      <c r="H115" s="179">
        <v>107</v>
      </c>
      <c r="I115" s="179">
        <v>1</v>
      </c>
    </row>
    <row r="116" spans="1:9" ht="17.100000000000001" customHeight="1" x14ac:dyDescent="0.25">
      <c r="A116" s="217" t="s">
        <v>240</v>
      </c>
      <c r="B116" s="218">
        <v>2017</v>
      </c>
      <c r="C116" s="219">
        <v>44</v>
      </c>
      <c r="D116" s="217" t="s">
        <v>29</v>
      </c>
      <c r="E116" s="172">
        <v>0.67144318999999997</v>
      </c>
      <c r="F116" s="173">
        <v>0.22032002000000001</v>
      </c>
      <c r="G116" s="172">
        <v>0.10823679</v>
      </c>
      <c r="H116" s="179">
        <v>104</v>
      </c>
      <c r="I116" s="179">
        <v>3</v>
      </c>
    </row>
    <row r="117" spans="1:9" ht="17.100000000000001" customHeight="1" x14ac:dyDescent="0.25">
      <c r="A117" s="217" t="s">
        <v>240</v>
      </c>
      <c r="B117" s="218">
        <v>2017</v>
      </c>
      <c r="C117" s="219">
        <v>45</v>
      </c>
      <c r="D117" s="217" t="s">
        <v>30</v>
      </c>
      <c r="E117" s="172">
        <v>0.72536299999999998</v>
      </c>
      <c r="F117" s="173">
        <v>0.24134463</v>
      </c>
      <c r="G117" s="172">
        <v>3.3292370000000002E-2</v>
      </c>
      <c r="H117" s="179">
        <v>92</v>
      </c>
      <c r="I117" s="179">
        <v>16</v>
      </c>
    </row>
    <row r="118" spans="1:9" ht="17.100000000000001" customHeight="1" x14ac:dyDescent="0.25">
      <c r="A118" s="217" t="s">
        <v>240</v>
      </c>
      <c r="B118" s="218">
        <v>2017</v>
      </c>
      <c r="C118" s="219">
        <v>46</v>
      </c>
      <c r="D118" s="217" t="s">
        <v>31</v>
      </c>
      <c r="E118" s="172">
        <v>0.68341627000000005</v>
      </c>
      <c r="F118" s="173">
        <v>0.22173049</v>
      </c>
      <c r="G118" s="172">
        <v>9.485325E-2</v>
      </c>
      <c r="H118" s="179">
        <v>105</v>
      </c>
      <c r="I118" s="179">
        <v>3</v>
      </c>
    </row>
    <row r="119" spans="1:9" ht="17.100000000000001" customHeight="1" x14ac:dyDescent="0.25">
      <c r="A119" s="217" t="s">
        <v>240</v>
      </c>
      <c r="B119" s="218">
        <v>2017</v>
      </c>
      <c r="C119" s="219">
        <v>47</v>
      </c>
      <c r="D119" s="217" t="s">
        <v>32</v>
      </c>
      <c r="E119" s="172">
        <v>0.60926011999999996</v>
      </c>
      <c r="F119" s="173">
        <v>0.29896583999999998</v>
      </c>
      <c r="G119" s="172">
        <v>9.1774049999999996E-2</v>
      </c>
      <c r="H119" s="179">
        <v>105</v>
      </c>
      <c r="I119" s="179">
        <v>3</v>
      </c>
    </row>
    <row r="120" spans="1:9" ht="17.100000000000001" customHeight="1" x14ac:dyDescent="0.25">
      <c r="A120" s="217" t="s">
        <v>240</v>
      </c>
      <c r="B120" s="218">
        <v>2017</v>
      </c>
      <c r="C120" s="219">
        <v>48</v>
      </c>
      <c r="D120" s="217" t="s">
        <v>33</v>
      </c>
      <c r="E120" s="172">
        <v>0.86938280000000001</v>
      </c>
      <c r="F120" s="173">
        <v>0.11090034</v>
      </c>
      <c r="G120" s="172">
        <v>1.9716859999999999E-2</v>
      </c>
      <c r="H120" s="179">
        <v>108</v>
      </c>
      <c r="I120" s="179" t="s">
        <v>149</v>
      </c>
    </row>
    <row r="121" spans="1:9" ht="17.100000000000001" customHeight="1" x14ac:dyDescent="0.25">
      <c r="A121" s="217" t="s">
        <v>240</v>
      </c>
      <c r="B121" s="218">
        <v>2017</v>
      </c>
      <c r="C121" s="219">
        <v>49</v>
      </c>
      <c r="D121" s="217" t="s">
        <v>76</v>
      </c>
      <c r="E121" s="172">
        <v>0.87763502999999998</v>
      </c>
      <c r="F121" s="173">
        <v>0.10264811</v>
      </c>
      <c r="G121" s="172">
        <v>1.9716859999999999E-2</v>
      </c>
      <c r="H121" s="179">
        <v>108</v>
      </c>
      <c r="I121" s="179" t="s">
        <v>149</v>
      </c>
    </row>
    <row r="122" spans="1:9" ht="17.100000000000001" customHeight="1" x14ac:dyDescent="0.25">
      <c r="A122" s="217" t="s">
        <v>240</v>
      </c>
      <c r="B122" s="218">
        <v>2017</v>
      </c>
      <c r="C122" s="219">
        <v>50</v>
      </c>
      <c r="D122" s="217" t="s">
        <v>34</v>
      </c>
      <c r="E122" s="172">
        <v>0.88060426999999997</v>
      </c>
      <c r="F122" s="173">
        <v>5.5357459999999997E-2</v>
      </c>
      <c r="G122" s="172">
        <v>6.4038269999999994E-2</v>
      </c>
      <c r="H122" s="179">
        <v>107</v>
      </c>
      <c r="I122" s="179" t="s">
        <v>149</v>
      </c>
    </row>
    <row r="123" spans="1:9" ht="17.100000000000001" customHeight="1" x14ac:dyDescent="0.25">
      <c r="A123" s="217" t="s">
        <v>240</v>
      </c>
      <c r="B123" s="218">
        <v>2017</v>
      </c>
      <c r="C123" s="219">
        <v>51</v>
      </c>
      <c r="D123" s="217" t="s">
        <v>35</v>
      </c>
      <c r="E123" s="172">
        <v>0.78400563000000001</v>
      </c>
      <c r="F123" s="173">
        <v>0.17573291999999999</v>
      </c>
      <c r="G123" s="172">
        <v>4.0261449999999997E-2</v>
      </c>
      <c r="H123" s="179">
        <v>108</v>
      </c>
      <c r="I123" s="179" t="s">
        <v>149</v>
      </c>
    </row>
    <row r="124" spans="1:9" ht="17.100000000000001" customHeight="1" x14ac:dyDescent="0.25">
      <c r="A124" s="217" t="s">
        <v>251</v>
      </c>
      <c r="B124" s="218">
        <v>2017</v>
      </c>
      <c r="C124" s="219">
        <v>52</v>
      </c>
      <c r="D124" s="217" t="s">
        <v>36</v>
      </c>
      <c r="E124" s="172">
        <v>0.87023340999999999</v>
      </c>
      <c r="F124" s="173">
        <v>0.1005549</v>
      </c>
      <c r="G124" s="172">
        <v>2.92117E-2</v>
      </c>
      <c r="H124" s="179">
        <v>107</v>
      </c>
      <c r="I124" s="179" t="s">
        <v>149</v>
      </c>
    </row>
    <row r="125" spans="1:9" ht="35.1" customHeight="1" x14ac:dyDescent="0.25">
      <c r="A125" s="217" t="s">
        <v>240</v>
      </c>
      <c r="B125" s="218">
        <v>2017</v>
      </c>
      <c r="C125" s="219">
        <v>53</v>
      </c>
      <c r="D125" s="170" t="s">
        <v>366</v>
      </c>
      <c r="E125" s="172">
        <v>0.39901569999999997</v>
      </c>
      <c r="F125" s="173">
        <v>0.32131405000000002</v>
      </c>
      <c r="G125" s="172">
        <v>0.27967025000000001</v>
      </c>
      <c r="H125" s="179">
        <v>90</v>
      </c>
      <c r="I125" s="179">
        <v>18</v>
      </c>
    </row>
    <row r="126" spans="1:9" ht="17.100000000000001" customHeight="1" x14ac:dyDescent="0.25">
      <c r="A126" s="217" t="s">
        <v>240</v>
      </c>
      <c r="B126" s="218">
        <v>2017</v>
      </c>
      <c r="C126" s="219">
        <v>54</v>
      </c>
      <c r="D126" s="217" t="s">
        <v>38</v>
      </c>
      <c r="E126" s="172">
        <v>0.46378026999999999</v>
      </c>
      <c r="F126" s="173">
        <v>0.42978207000000002</v>
      </c>
      <c r="G126" s="172">
        <v>0.10643766</v>
      </c>
      <c r="H126" s="179">
        <v>80</v>
      </c>
      <c r="I126" s="179">
        <v>28</v>
      </c>
    </row>
    <row r="127" spans="1:9" ht="17.100000000000001" customHeight="1" x14ac:dyDescent="0.25">
      <c r="A127" s="217" t="s">
        <v>240</v>
      </c>
      <c r="B127" s="218">
        <v>2017</v>
      </c>
      <c r="C127" s="219">
        <v>55</v>
      </c>
      <c r="D127" s="217" t="s">
        <v>39</v>
      </c>
      <c r="E127" s="172">
        <v>0.68416102000000001</v>
      </c>
      <c r="F127" s="173">
        <v>0.29431162</v>
      </c>
      <c r="G127" s="172">
        <v>2.1527359999999999E-2</v>
      </c>
      <c r="H127" s="179">
        <v>89</v>
      </c>
      <c r="I127" s="179">
        <v>19</v>
      </c>
    </row>
    <row r="128" spans="1:9" ht="17.100000000000001" customHeight="1" x14ac:dyDescent="0.25">
      <c r="A128" s="217" t="s">
        <v>240</v>
      </c>
      <c r="B128" s="218">
        <v>2017</v>
      </c>
      <c r="C128" s="219">
        <v>56</v>
      </c>
      <c r="D128" s="217" t="s">
        <v>367</v>
      </c>
      <c r="E128" s="172">
        <v>0.57539627999999998</v>
      </c>
      <c r="F128" s="173">
        <v>0.29379525000000001</v>
      </c>
      <c r="G128" s="172">
        <v>0.13080847000000001</v>
      </c>
      <c r="H128" s="179">
        <v>98</v>
      </c>
      <c r="I128" s="179">
        <v>8</v>
      </c>
    </row>
    <row r="129" spans="1:9" ht="35.1" customHeight="1" x14ac:dyDescent="0.25">
      <c r="A129" s="217" t="s">
        <v>240</v>
      </c>
      <c r="B129" s="218">
        <v>2017</v>
      </c>
      <c r="C129" s="219">
        <v>57</v>
      </c>
      <c r="D129" s="170" t="s">
        <v>368</v>
      </c>
      <c r="E129" s="172">
        <v>0.47854488000000001</v>
      </c>
      <c r="F129" s="173">
        <v>0.37820017</v>
      </c>
      <c r="G129" s="172">
        <v>0.14325494</v>
      </c>
      <c r="H129" s="179">
        <v>89</v>
      </c>
      <c r="I129" s="179">
        <v>18</v>
      </c>
    </row>
    <row r="130" spans="1:9" ht="35.1" customHeight="1" x14ac:dyDescent="0.25">
      <c r="A130" s="217" t="s">
        <v>240</v>
      </c>
      <c r="B130" s="218">
        <v>2017</v>
      </c>
      <c r="C130" s="219">
        <v>58</v>
      </c>
      <c r="D130" s="170" t="s">
        <v>369</v>
      </c>
      <c r="E130" s="172">
        <v>0.56124167000000003</v>
      </c>
      <c r="F130" s="173">
        <v>0.23594224999999999</v>
      </c>
      <c r="G130" s="172">
        <v>0.20281609</v>
      </c>
      <c r="H130" s="179">
        <v>95</v>
      </c>
      <c r="I130" s="179">
        <v>10</v>
      </c>
    </row>
    <row r="131" spans="1:9" ht="17.100000000000001" customHeight="1" x14ac:dyDescent="0.25">
      <c r="A131" s="217" t="s">
        <v>240</v>
      </c>
      <c r="B131" s="218">
        <v>2017</v>
      </c>
      <c r="C131" s="219">
        <v>59</v>
      </c>
      <c r="D131" s="217" t="s">
        <v>41</v>
      </c>
      <c r="E131" s="172">
        <v>0.67710077999999996</v>
      </c>
      <c r="F131" s="173">
        <v>0.20628603000000001</v>
      </c>
      <c r="G131" s="172">
        <v>0.11661319000000001</v>
      </c>
      <c r="H131" s="179">
        <v>97</v>
      </c>
      <c r="I131" s="179">
        <v>11</v>
      </c>
    </row>
    <row r="132" spans="1:9" ht="35.1" customHeight="1" x14ac:dyDescent="0.25">
      <c r="A132" s="217" t="s">
        <v>251</v>
      </c>
      <c r="B132" s="218">
        <v>2017</v>
      </c>
      <c r="C132" s="219">
        <v>60</v>
      </c>
      <c r="D132" s="170" t="s">
        <v>370</v>
      </c>
      <c r="E132" s="172">
        <v>0.65887974999999999</v>
      </c>
      <c r="F132" s="173">
        <v>0.18039499000000001</v>
      </c>
      <c r="G132" s="172">
        <v>0.16072527</v>
      </c>
      <c r="H132" s="179">
        <v>68</v>
      </c>
      <c r="I132" s="179">
        <v>40</v>
      </c>
    </row>
    <row r="133" spans="1:9" ht="17.100000000000001" customHeight="1" x14ac:dyDescent="0.25">
      <c r="A133" s="217" t="s">
        <v>240</v>
      </c>
      <c r="B133" s="218">
        <v>2017</v>
      </c>
      <c r="C133" s="219">
        <v>61</v>
      </c>
      <c r="D133" s="217" t="s">
        <v>85</v>
      </c>
      <c r="E133" s="172">
        <v>0.49184348999999999</v>
      </c>
      <c r="F133" s="173">
        <v>0.34102451</v>
      </c>
      <c r="G133" s="172">
        <v>0.167132</v>
      </c>
      <c r="H133" s="179">
        <v>86</v>
      </c>
      <c r="I133" s="179">
        <v>22</v>
      </c>
    </row>
    <row r="134" spans="1:9" ht="17.100000000000001" customHeight="1" x14ac:dyDescent="0.25">
      <c r="A134" s="217" t="s">
        <v>240</v>
      </c>
      <c r="B134" s="218">
        <v>2017</v>
      </c>
      <c r="C134" s="219">
        <v>62</v>
      </c>
      <c r="D134" s="217" t="s">
        <v>43</v>
      </c>
      <c r="E134" s="172">
        <v>0.32466774999999998</v>
      </c>
      <c r="F134" s="173">
        <v>0.41431114000000002</v>
      </c>
      <c r="G134" s="172">
        <v>0.26102111</v>
      </c>
      <c r="H134" s="179">
        <v>65</v>
      </c>
      <c r="I134" s="179">
        <v>43</v>
      </c>
    </row>
    <row r="135" spans="1:9" ht="35.1" customHeight="1" x14ac:dyDescent="0.25">
      <c r="A135" s="170" t="s">
        <v>371</v>
      </c>
      <c r="B135" s="218">
        <v>2017</v>
      </c>
      <c r="C135" s="219">
        <v>63</v>
      </c>
      <c r="D135" s="217" t="s">
        <v>260</v>
      </c>
      <c r="E135" s="172">
        <v>0.53668874</v>
      </c>
      <c r="F135" s="173">
        <v>0.31951623000000001</v>
      </c>
      <c r="G135" s="172">
        <v>0.14379502999999999</v>
      </c>
      <c r="H135" s="179">
        <v>107</v>
      </c>
      <c r="I135" s="179" t="s">
        <v>149</v>
      </c>
    </row>
    <row r="136" spans="1:9" ht="35.1" customHeight="1" x14ac:dyDescent="0.25">
      <c r="A136" s="170" t="s">
        <v>371</v>
      </c>
      <c r="B136" s="218">
        <v>2017</v>
      </c>
      <c r="C136" s="219">
        <v>64</v>
      </c>
      <c r="D136" s="170" t="s">
        <v>372</v>
      </c>
      <c r="E136" s="172">
        <v>0.49153458999999999</v>
      </c>
      <c r="F136" s="173">
        <v>0.23287716999999999</v>
      </c>
      <c r="G136" s="172">
        <v>0.27558823999999998</v>
      </c>
      <c r="H136" s="179">
        <v>107</v>
      </c>
      <c r="I136" s="179" t="s">
        <v>149</v>
      </c>
    </row>
    <row r="137" spans="1:9" ht="35.1" customHeight="1" x14ac:dyDescent="0.25">
      <c r="A137" s="170" t="s">
        <v>371</v>
      </c>
      <c r="B137" s="218">
        <v>2017</v>
      </c>
      <c r="C137" s="219">
        <v>65</v>
      </c>
      <c r="D137" s="217" t="s">
        <v>262</v>
      </c>
      <c r="E137" s="172">
        <v>0.48293976</v>
      </c>
      <c r="F137" s="173">
        <v>0.35119030000000001</v>
      </c>
      <c r="G137" s="172">
        <v>0.16586993999999999</v>
      </c>
      <c r="H137" s="179">
        <v>106</v>
      </c>
      <c r="I137" s="179" t="s">
        <v>149</v>
      </c>
    </row>
    <row r="138" spans="1:9" ht="35.1" customHeight="1" x14ac:dyDescent="0.25">
      <c r="A138" s="170" t="s">
        <v>371</v>
      </c>
      <c r="B138" s="218">
        <v>2017</v>
      </c>
      <c r="C138" s="219">
        <v>66</v>
      </c>
      <c r="D138" s="217" t="s">
        <v>47</v>
      </c>
      <c r="E138" s="172">
        <v>0.37082957</v>
      </c>
      <c r="F138" s="173">
        <v>0.42465892</v>
      </c>
      <c r="G138" s="172">
        <v>0.20451151000000001</v>
      </c>
      <c r="H138" s="179">
        <v>105</v>
      </c>
      <c r="I138" s="179" t="s">
        <v>149</v>
      </c>
    </row>
    <row r="139" spans="1:9" ht="35.1" customHeight="1" x14ac:dyDescent="0.25">
      <c r="A139" s="170" t="s">
        <v>371</v>
      </c>
      <c r="B139" s="218">
        <v>2017</v>
      </c>
      <c r="C139" s="219">
        <v>67</v>
      </c>
      <c r="D139" s="217" t="s">
        <v>48</v>
      </c>
      <c r="E139" s="172">
        <v>0.35342521999999998</v>
      </c>
      <c r="F139" s="173">
        <v>0.34557691000000001</v>
      </c>
      <c r="G139" s="172">
        <v>0.30099787</v>
      </c>
      <c r="H139" s="179">
        <v>104</v>
      </c>
      <c r="I139" s="179" t="s">
        <v>149</v>
      </c>
    </row>
    <row r="140" spans="1:9" ht="35.1" customHeight="1" x14ac:dyDescent="0.25">
      <c r="A140" s="170" t="s">
        <v>371</v>
      </c>
      <c r="B140" s="218">
        <v>2017</v>
      </c>
      <c r="C140" s="219">
        <v>68</v>
      </c>
      <c r="D140" s="217" t="s">
        <v>49</v>
      </c>
      <c r="E140" s="172">
        <v>0.29095916999999999</v>
      </c>
      <c r="F140" s="173">
        <v>0.36256769</v>
      </c>
      <c r="G140" s="172">
        <v>0.34647313000000002</v>
      </c>
      <c r="H140" s="179">
        <v>106</v>
      </c>
      <c r="I140" s="179" t="s">
        <v>149</v>
      </c>
    </row>
    <row r="141" spans="1:9" ht="35.1" customHeight="1" x14ac:dyDescent="0.25">
      <c r="A141" s="170" t="s">
        <v>371</v>
      </c>
      <c r="B141" s="218">
        <v>2017</v>
      </c>
      <c r="C141" s="219">
        <v>69</v>
      </c>
      <c r="D141" s="217" t="s">
        <v>263</v>
      </c>
      <c r="E141" s="172">
        <v>0.64135447999999995</v>
      </c>
      <c r="F141" s="173">
        <v>0.19949412</v>
      </c>
      <c r="G141" s="172">
        <v>0.1591514</v>
      </c>
      <c r="H141" s="179">
        <v>105</v>
      </c>
      <c r="I141" s="179" t="s">
        <v>149</v>
      </c>
    </row>
    <row r="142" spans="1:9" ht="35.1" customHeight="1" x14ac:dyDescent="0.25">
      <c r="A142" s="170" t="s">
        <v>371</v>
      </c>
      <c r="B142" s="218">
        <v>2017</v>
      </c>
      <c r="C142" s="219">
        <v>70</v>
      </c>
      <c r="D142" s="217" t="s">
        <v>51</v>
      </c>
      <c r="E142" s="172">
        <v>0.56022766000000002</v>
      </c>
      <c r="F142" s="173">
        <v>0.20946804999999999</v>
      </c>
      <c r="G142" s="172">
        <v>0.23030428999999999</v>
      </c>
      <c r="H142" s="179">
        <v>106</v>
      </c>
      <c r="I142" s="179" t="s">
        <v>149</v>
      </c>
    </row>
    <row r="143" spans="1:9" ht="35.1" customHeight="1" x14ac:dyDescent="0.25">
      <c r="A143" s="170" t="s">
        <v>371</v>
      </c>
      <c r="B143" s="218">
        <v>2017</v>
      </c>
      <c r="C143" s="219">
        <v>71</v>
      </c>
      <c r="D143" s="217" t="s">
        <v>264</v>
      </c>
      <c r="E143" s="172">
        <v>0.60024843000000005</v>
      </c>
      <c r="F143" s="173">
        <v>0.22755267000000001</v>
      </c>
      <c r="G143" s="172">
        <v>0.17219888999999999</v>
      </c>
      <c r="H143" s="179">
        <v>107</v>
      </c>
      <c r="I143" s="179" t="s">
        <v>149</v>
      </c>
    </row>
    <row r="144" spans="1:9" ht="17.100000000000001" customHeight="1" x14ac:dyDescent="0.25">
      <c r="A144" s="217" t="s">
        <v>240</v>
      </c>
      <c r="B144" s="218">
        <v>2016</v>
      </c>
      <c r="C144" s="219">
        <v>1</v>
      </c>
      <c r="D144" s="217" t="s">
        <v>241</v>
      </c>
      <c r="E144" s="172">
        <v>0.66089772000000002</v>
      </c>
      <c r="F144" s="173">
        <v>0.17088142000000001</v>
      </c>
      <c r="G144" s="172">
        <v>0.16822086999999999</v>
      </c>
      <c r="H144" s="179">
        <v>98</v>
      </c>
      <c r="I144" s="179" t="s">
        <v>149</v>
      </c>
    </row>
    <row r="145" spans="1:9" ht="17.100000000000001" customHeight="1" x14ac:dyDescent="0.25">
      <c r="A145" s="217" t="s">
        <v>240</v>
      </c>
      <c r="B145" s="218">
        <v>2016</v>
      </c>
      <c r="C145" s="219">
        <v>2</v>
      </c>
      <c r="D145" s="217" t="s">
        <v>0</v>
      </c>
      <c r="E145" s="172">
        <v>0.62387274999999998</v>
      </c>
      <c r="F145" s="173">
        <v>0.20280577</v>
      </c>
      <c r="G145" s="172">
        <v>0.17332148</v>
      </c>
      <c r="H145" s="179">
        <v>98</v>
      </c>
      <c r="I145" s="179" t="s">
        <v>149</v>
      </c>
    </row>
    <row r="146" spans="1:9" ht="17.100000000000001" customHeight="1" x14ac:dyDescent="0.25">
      <c r="A146" s="217" t="s">
        <v>240</v>
      </c>
      <c r="B146" s="218">
        <v>2016</v>
      </c>
      <c r="C146" s="219">
        <v>3</v>
      </c>
      <c r="D146" s="217" t="s">
        <v>1</v>
      </c>
      <c r="E146" s="172">
        <v>0.62140757999999996</v>
      </c>
      <c r="F146" s="173">
        <v>0.16987052</v>
      </c>
      <c r="G146" s="172">
        <v>0.20872189999999999</v>
      </c>
      <c r="H146" s="179">
        <v>97</v>
      </c>
      <c r="I146" s="179" t="s">
        <v>149</v>
      </c>
    </row>
    <row r="147" spans="1:9" ht="17.100000000000001" customHeight="1" x14ac:dyDescent="0.25">
      <c r="A147" s="217" t="s">
        <v>240</v>
      </c>
      <c r="B147" s="218">
        <v>2016</v>
      </c>
      <c r="C147" s="219">
        <v>4</v>
      </c>
      <c r="D147" s="217" t="s">
        <v>75</v>
      </c>
      <c r="E147" s="172">
        <v>0.75218664000000002</v>
      </c>
      <c r="F147" s="173">
        <v>0.12881128999999999</v>
      </c>
      <c r="G147" s="172">
        <v>0.11900206000000001</v>
      </c>
      <c r="H147" s="179">
        <v>98</v>
      </c>
      <c r="I147" s="179" t="s">
        <v>149</v>
      </c>
    </row>
    <row r="148" spans="1:9" ht="17.100000000000001" customHeight="1" x14ac:dyDescent="0.25">
      <c r="A148" s="217" t="s">
        <v>240</v>
      </c>
      <c r="B148" s="218">
        <v>2016</v>
      </c>
      <c r="C148" s="219">
        <v>5</v>
      </c>
      <c r="D148" s="217" t="s">
        <v>2</v>
      </c>
      <c r="E148" s="172">
        <v>0.87174397000000003</v>
      </c>
      <c r="F148" s="173">
        <v>8.0872139999999995E-2</v>
      </c>
      <c r="G148" s="172">
        <v>4.7383889999999998E-2</v>
      </c>
      <c r="H148" s="179">
        <v>94</v>
      </c>
      <c r="I148" s="179" t="s">
        <v>149</v>
      </c>
    </row>
    <row r="149" spans="1:9" ht="17.100000000000001" customHeight="1" x14ac:dyDescent="0.25">
      <c r="A149" s="217" t="s">
        <v>240</v>
      </c>
      <c r="B149" s="218">
        <v>2016</v>
      </c>
      <c r="C149" s="219">
        <v>6</v>
      </c>
      <c r="D149" s="217" t="s">
        <v>3</v>
      </c>
      <c r="E149" s="172">
        <v>0.70640320999999995</v>
      </c>
      <c r="F149" s="173">
        <v>0.18329906000000001</v>
      </c>
      <c r="G149" s="172">
        <v>0.11029773</v>
      </c>
      <c r="H149" s="179">
        <v>98</v>
      </c>
      <c r="I149" s="179" t="s">
        <v>149</v>
      </c>
    </row>
    <row r="150" spans="1:9" ht="17.100000000000001" customHeight="1" x14ac:dyDescent="0.25">
      <c r="A150" s="217" t="s">
        <v>240</v>
      </c>
      <c r="B150" s="218">
        <v>2016</v>
      </c>
      <c r="C150" s="219">
        <v>7</v>
      </c>
      <c r="D150" s="217" t="s">
        <v>80</v>
      </c>
      <c r="E150" s="172">
        <v>0.98660347000000004</v>
      </c>
      <c r="F150" s="173">
        <v>0</v>
      </c>
      <c r="G150" s="172">
        <v>1.339653E-2</v>
      </c>
      <c r="H150" s="179">
        <v>97</v>
      </c>
      <c r="I150" s="179" t="s">
        <v>149</v>
      </c>
    </row>
    <row r="151" spans="1:9" ht="17.100000000000001" customHeight="1" x14ac:dyDescent="0.25">
      <c r="A151" s="217" t="s">
        <v>240</v>
      </c>
      <c r="B151" s="218">
        <v>2016</v>
      </c>
      <c r="C151" s="219">
        <v>8</v>
      </c>
      <c r="D151" s="217" t="s">
        <v>4</v>
      </c>
      <c r="E151" s="172">
        <v>0.93175996000000005</v>
      </c>
      <c r="F151" s="173">
        <v>3.6790499999999997E-2</v>
      </c>
      <c r="G151" s="172">
        <v>3.1449539999999998E-2</v>
      </c>
      <c r="H151" s="179">
        <v>98</v>
      </c>
      <c r="I151" s="179" t="s">
        <v>149</v>
      </c>
    </row>
    <row r="152" spans="1:9" ht="17.100000000000001" customHeight="1" x14ac:dyDescent="0.25">
      <c r="A152" s="217" t="s">
        <v>240</v>
      </c>
      <c r="B152" s="218">
        <v>2016</v>
      </c>
      <c r="C152" s="219">
        <v>9</v>
      </c>
      <c r="D152" s="217" t="s">
        <v>242</v>
      </c>
      <c r="E152" s="172">
        <v>0.36801622000000001</v>
      </c>
      <c r="F152" s="173">
        <v>0.14376427</v>
      </c>
      <c r="G152" s="172">
        <v>0.48821952000000002</v>
      </c>
      <c r="H152" s="179">
        <v>98</v>
      </c>
      <c r="I152" s="179">
        <v>0</v>
      </c>
    </row>
    <row r="153" spans="1:9" ht="17.100000000000001" customHeight="1" x14ac:dyDescent="0.25">
      <c r="A153" s="217" t="s">
        <v>240</v>
      </c>
      <c r="B153" s="218">
        <v>2016</v>
      </c>
      <c r="C153" s="219">
        <v>10</v>
      </c>
      <c r="D153" s="217" t="s">
        <v>243</v>
      </c>
      <c r="E153" s="172">
        <v>0.32333302000000003</v>
      </c>
      <c r="F153" s="173">
        <v>0.16350703</v>
      </c>
      <c r="G153" s="172">
        <v>0.51315995000000003</v>
      </c>
      <c r="H153" s="179">
        <v>96</v>
      </c>
      <c r="I153" s="179">
        <v>0</v>
      </c>
    </row>
    <row r="154" spans="1:9" ht="17.100000000000001" customHeight="1" x14ac:dyDescent="0.25">
      <c r="A154" s="217" t="s">
        <v>240</v>
      </c>
      <c r="B154" s="218">
        <v>2016</v>
      </c>
      <c r="C154" s="219">
        <v>11</v>
      </c>
      <c r="D154" s="217" t="s">
        <v>244</v>
      </c>
      <c r="E154" s="172">
        <v>0.57868454000000003</v>
      </c>
      <c r="F154" s="173">
        <v>0.1421589</v>
      </c>
      <c r="G154" s="172">
        <v>0.27915656999999999</v>
      </c>
      <c r="H154" s="179">
        <v>98</v>
      </c>
      <c r="I154" s="179">
        <v>0</v>
      </c>
    </row>
    <row r="155" spans="1:9" ht="17.100000000000001" customHeight="1" x14ac:dyDescent="0.25">
      <c r="A155" s="217" t="s">
        <v>240</v>
      </c>
      <c r="B155" s="218">
        <v>2016</v>
      </c>
      <c r="C155" s="219">
        <v>12</v>
      </c>
      <c r="D155" s="217" t="s">
        <v>361</v>
      </c>
      <c r="E155" s="172">
        <v>0.84566743</v>
      </c>
      <c r="F155" s="173">
        <v>7.2609170000000001E-2</v>
      </c>
      <c r="G155" s="172">
        <v>8.1723409999999996E-2</v>
      </c>
      <c r="H155" s="179">
        <v>97</v>
      </c>
      <c r="I155" s="179">
        <v>0</v>
      </c>
    </row>
    <row r="156" spans="1:9" ht="17.100000000000001" customHeight="1" x14ac:dyDescent="0.25">
      <c r="A156" s="217" t="s">
        <v>240</v>
      </c>
      <c r="B156" s="218">
        <v>2016</v>
      </c>
      <c r="C156" s="219">
        <v>13</v>
      </c>
      <c r="D156" s="217" t="s">
        <v>7</v>
      </c>
      <c r="E156" s="172">
        <v>0.90521823999999995</v>
      </c>
      <c r="F156" s="173">
        <v>6.2514589999999995E-2</v>
      </c>
      <c r="G156" s="172">
        <v>3.2267169999999998E-2</v>
      </c>
      <c r="H156" s="179">
        <v>97</v>
      </c>
      <c r="I156" s="179">
        <v>0</v>
      </c>
    </row>
    <row r="157" spans="1:9" ht="35.1" customHeight="1" x14ac:dyDescent="0.25">
      <c r="A157" s="217" t="s">
        <v>240</v>
      </c>
      <c r="B157" s="218">
        <v>2016</v>
      </c>
      <c r="C157" s="219">
        <v>14</v>
      </c>
      <c r="D157" s="170" t="s">
        <v>373</v>
      </c>
      <c r="E157" s="172">
        <v>0.61308932000000005</v>
      </c>
      <c r="F157" s="173">
        <v>0.17676357000000001</v>
      </c>
      <c r="G157" s="172">
        <v>0.21014711</v>
      </c>
      <c r="H157" s="179">
        <v>98</v>
      </c>
      <c r="I157" s="179">
        <v>0</v>
      </c>
    </row>
    <row r="158" spans="1:9" ht="17.100000000000001" customHeight="1" x14ac:dyDescent="0.25">
      <c r="A158" s="217" t="s">
        <v>240</v>
      </c>
      <c r="B158" s="218">
        <v>2016</v>
      </c>
      <c r="C158" s="219">
        <v>15</v>
      </c>
      <c r="D158" s="217" t="s">
        <v>81</v>
      </c>
      <c r="E158" s="172">
        <v>0.70308990000000005</v>
      </c>
      <c r="F158" s="173">
        <v>8.7400980000000003E-2</v>
      </c>
      <c r="G158" s="172">
        <v>0.20950911</v>
      </c>
      <c r="H158" s="179">
        <v>96</v>
      </c>
      <c r="I158" s="179">
        <v>1</v>
      </c>
    </row>
    <row r="159" spans="1:9" ht="17.100000000000001" customHeight="1" x14ac:dyDescent="0.25">
      <c r="A159" s="217" t="s">
        <v>240</v>
      </c>
      <c r="B159" s="218">
        <v>2016</v>
      </c>
      <c r="C159" s="219">
        <v>16</v>
      </c>
      <c r="D159" s="217" t="s">
        <v>8</v>
      </c>
      <c r="E159" s="172">
        <v>0.87899939000000005</v>
      </c>
      <c r="F159" s="173">
        <v>8.821408E-2</v>
      </c>
      <c r="G159" s="172">
        <v>3.2786530000000001E-2</v>
      </c>
      <c r="H159" s="179">
        <v>96</v>
      </c>
      <c r="I159" s="179">
        <v>0</v>
      </c>
    </row>
    <row r="160" spans="1:9" ht="17.100000000000001" customHeight="1" x14ac:dyDescent="0.25">
      <c r="A160" s="217" t="s">
        <v>240</v>
      </c>
      <c r="B160" s="218">
        <v>2016</v>
      </c>
      <c r="C160" s="219">
        <v>17</v>
      </c>
      <c r="D160" s="217" t="s">
        <v>247</v>
      </c>
      <c r="E160" s="172">
        <v>0.61945485</v>
      </c>
      <c r="F160" s="173">
        <v>0.18249103999999999</v>
      </c>
      <c r="G160" s="172">
        <v>0.19805411000000001</v>
      </c>
      <c r="H160" s="179">
        <v>87</v>
      </c>
      <c r="I160" s="179">
        <v>11</v>
      </c>
    </row>
    <row r="161" spans="1:9" ht="17.100000000000001" customHeight="1" x14ac:dyDescent="0.25">
      <c r="A161" s="217" t="s">
        <v>240</v>
      </c>
      <c r="B161" s="218">
        <v>2016</v>
      </c>
      <c r="C161" s="219">
        <v>18</v>
      </c>
      <c r="D161" s="217" t="s">
        <v>10</v>
      </c>
      <c r="E161" s="172">
        <v>0.14359685</v>
      </c>
      <c r="F161" s="173">
        <v>0.30347485000000002</v>
      </c>
      <c r="G161" s="172">
        <v>0.55292830000000004</v>
      </c>
      <c r="H161" s="179">
        <v>94</v>
      </c>
      <c r="I161" s="179">
        <v>4</v>
      </c>
    </row>
    <row r="162" spans="1:9" ht="35.1" customHeight="1" x14ac:dyDescent="0.25">
      <c r="A162" s="217" t="s">
        <v>240</v>
      </c>
      <c r="B162" s="218">
        <v>2016</v>
      </c>
      <c r="C162" s="219">
        <v>19</v>
      </c>
      <c r="D162" s="170" t="s">
        <v>374</v>
      </c>
      <c r="E162" s="172">
        <v>0.57804675999999999</v>
      </c>
      <c r="F162" s="173">
        <v>0.20492674999999999</v>
      </c>
      <c r="G162" s="172">
        <v>0.21702648999999999</v>
      </c>
      <c r="H162" s="179">
        <v>93</v>
      </c>
      <c r="I162" s="179">
        <v>5</v>
      </c>
    </row>
    <row r="163" spans="1:9" ht="17.100000000000001" customHeight="1" x14ac:dyDescent="0.25">
      <c r="A163" s="217" t="s">
        <v>240</v>
      </c>
      <c r="B163" s="218">
        <v>2016</v>
      </c>
      <c r="C163" s="219">
        <v>20</v>
      </c>
      <c r="D163" s="217" t="s">
        <v>249</v>
      </c>
      <c r="E163" s="172">
        <v>0.82829216000000006</v>
      </c>
      <c r="F163" s="173">
        <v>9.3547980000000003E-2</v>
      </c>
      <c r="G163" s="172">
        <v>7.8159859999999998E-2</v>
      </c>
      <c r="H163" s="179">
        <v>98</v>
      </c>
      <c r="I163" s="179" t="s">
        <v>149</v>
      </c>
    </row>
    <row r="164" spans="1:9" ht="17.100000000000001" customHeight="1" x14ac:dyDescent="0.25">
      <c r="A164" s="217" t="s">
        <v>240</v>
      </c>
      <c r="B164" s="218">
        <v>2016</v>
      </c>
      <c r="C164" s="219">
        <v>21</v>
      </c>
      <c r="D164" s="217" t="s">
        <v>12</v>
      </c>
      <c r="E164" s="172">
        <v>0.66627225000000001</v>
      </c>
      <c r="F164" s="173">
        <v>0.15548861</v>
      </c>
      <c r="G164" s="172">
        <v>0.17823913999999999</v>
      </c>
      <c r="H164" s="179">
        <v>95</v>
      </c>
      <c r="I164" s="179">
        <v>3</v>
      </c>
    </row>
    <row r="165" spans="1:9" ht="17.100000000000001" customHeight="1" x14ac:dyDescent="0.25">
      <c r="A165" s="217" t="s">
        <v>240</v>
      </c>
      <c r="B165" s="218">
        <v>2016</v>
      </c>
      <c r="C165" s="219">
        <v>22</v>
      </c>
      <c r="D165" s="217" t="s">
        <v>13</v>
      </c>
      <c r="E165" s="172">
        <v>0.48089557999999999</v>
      </c>
      <c r="F165" s="173">
        <v>0.31009058</v>
      </c>
      <c r="G165" s="172">
        <v>0.20901384000000001</v>
      </c>
      <c r="H165" s="179">
        <v>86</v>
      </c>
      <c r="I165" s="179">
        <v>11</v>
      </c>
    </row>
    <row r="166" spans="1:9" ht="17.100000000000001" customHeight="1" x14ac:dyDescent="0.25">
      <c r="A166" s="217" t="s">
        <v>240</v>
      </c>
      <c r="B166" s="218">
        <v>2016</v>
      </c>
      <c r="C166" s="219">
        <v>23</v>
      </c>
      <c r="D166" s="217" t="s">
        <v>14</v>
      </c>
      <c r="E166" s="172">
        <v>0.29119676999999999</v>
      </c>
      <c r="F166" s="173">
        <v>0.40687149</v>
      </c>
      <c r="G166" s="172">
        <v>0.30193175</v>
      </c>
      <c r="H166" s="179">
        <v>73</v>
      </c>
      <c r="I166" s="179">
        <v>24</v>
      </c>
    </row>
    <row r="167" spans="1:9" ht="17.100000000000001" customHeight="1" x14ac:dyDescent="0.25">
      <c r="A167" s="217" t="s">
        <v>240</v>
      </c>
      <c r="B167" s="218">
        <v>2016</v>
      </c>
      <c r="C167" s="219">
        <v>24</v>
      </c>
      <c r="D167" s="217" t="s">
        <v>250</v>
      </c>
      <c r="E167" s="172">
        <v>0.31386285000000003</v>
      </c>
      <c r="F167" s="173">
        <v>0.36659926999999998</v>
      </c>
      <c r="G167" s="172">
        <v>0.31953788</v>
      </c>
      <c r="H167" s="179">
        <v>88</v>
      </c>
      <c r="I167" s="179">
        <v>10</v>
      </c>
    </row>
    <row r="168" spans="1:9" ht="17.100000000000001" customHeight="1" x14ac:dyDescent="0.25">
      <c r="A168" s="217" t="s">
        <v>240</v>
      </c>
      <c r="B168" s="218">
        <v>2016</v>
      </c>
      <c r="C168" s="219">
        <v>25</v>
      </c>
      <c r="D168" s="217" t="s">
        <v>16</v>
      </c>
      <c r="E168" s="172">
        <v>0.53770481000000003</v>
      </c>
      <c r="F168" s="173">
        <v>0.21839720000000001</v>
      </c>
      <c r="G168" s="172">
        <v>0.24389799000000001</v>
      </c>
      <c r="H168" s="179">
        <v>86</v>
      </c>
      <c r="I168" s="179">
        <v>10</v>
      </c>
    </row>
    <row r="169" spans="1:9" ht="17.100000000000001" customHeight="1" x14ac:dyDescent="0.25">
      <c r="A169" s="217" t="s">
        <v>240</v>
      </c>
      <c r="B169" s="218">
        <v>2016</v>
      </c>
      <c r="C169" s="219">
        <v>26</v>
      </c>
      <c r="D169" s="217" t="s">
        <v>82</v>
      </c>
      <c r="E169" s="172">
        <v>0.80113763000000004</v>
      </c>
      <c r="F169" s="173">
        <v>0.10983756</v>
      </c>
      <c r="G169" s="172">
        <v>8.9024809999999996E-2</v>
      </c>
      <c r="H169" s="179">
        <v>96</v>
      </c>
      <c r="I169" s="179">
        <v>0</v>
      </c>
    </row>
    <row r="170" spans="1:9" ht="17.100000000000001" customHeight="1" x14ac:dyDescent="0.25">
      <c r="A170" s="217" t="s">
        <v>240</v>
      </c>
      <c r="B170" s="218">
        <v>2016</v>
      </c>
      <c r="C170" s="219">
        <v>27</v>
      </c>
      <c r="D170" s="217" t="s">
        <v>17</v>
      </c>
      <c r="E170" s="172">
        <v>0.56032455000000003</v>
      </c>
      <c r="F170" s="173">
        <v>0.31881515999999999</v>
      </c>
      <c r="G170" s="172">
        <v>0.12086028</v>
      </c>
      <c r="H170" s="179">
        <v>95</v>
      </c>
      <c r="I170" s="179">
        <v>3</v>
      </c>
    </row>
    <row r="171" spans="1:9" ht="17.100000000000001" customHeight="1" x14ac:dyDescent="0.25">
      <c r="A171" s="217" t="s">
        <v>251</v>
      </c>
      <c r="B171" s="218">
        <v>2016</v>
      </c>
      <c r="C171" s="219">
        <v>28</v>
      </c>
      <c r="D171" s="217" t="s">
        <v>18</v>
      </c>
      <c r="E171" s="172">
        <v>0.92645451000000001</v>
      </c>
      <c r="F171" s="173">
        <v>7.3545490000000005E-2</v>
      </c>
      <c r="G171" s="172">
        <v>0</v>
      </c>
      <c r="H171" s="179">
        <v>97</v>
      </c>
      <c r="I171" s="179" t="s">
        <v>149</v>
      </c>
    </row>
    <row r="172" spans="1:9" ht="35.1" customHeight="1" x14ac:dyDescent="0.25">
      <c r="A172" s="217" t="s">
        <v>240</v>
      </c>
      <c r="B172" s="218">
        <v>2016</v>
      </c>
      <c r="C172" s="219">
        <v>29</v>
      </c>
      <c r="D172" s="170" t="s">
        <v>362</v>
      </c>
      <c r="E172" s="172">
        <v>0.90026890999999998</v>
      </c>
      <c r="F172" s="173">
        <v>5.96876E-2</v>
      </c>
      <c r="G172" s="172">
        <v>4.0043490000000001E-2</v>
      </c>
      <c r="H172" s="179">
        <v>95</v>
      </c>
      <c r="I172" s="179">
        <v>2</v>
      </c>
    </row>
    <row r="173" spans="1:9" ht="17.100000000000001" customHeight="1" x14ac:dyDescent="0.25">
      <c r="A173" s="217" t="s">
        <v>240</v>
      </c>
      <c r="B173" s="218">
        <v>2016</v>
      </c>
      <c r="C173" s="219">
        <v>30</v>
      </c>
      <c r="D173" s="217" t="s">
        <v>19</v>
      </c>
      <c r="E173" s="172">
        <v>0.55934757999999996</v>
      </c>
      <c r="F173" s="173">
        <v>0.22512947</v>
      </c>
      <c r="G173" s="172">
        <v>0.21552294999999999</v>
      </c>
      <c r="H173" s="179">
        <v>96</v>
      </c>
      <c r="I173" s="179">
        <v>1</v>
      </c>
    </row>
    <row r="174" spans="1:9" ht="17.100000000000001" customHeight="1" x14ac:dyDescent="0.25">
      <c r="A174" s="217" t="s">
        <v>240</v>
      </c>
      <c r="B174" s="218">
        <v>2016</v>
      </c>
      <c r="C174" s="219">
        <v>31</v>
      </c>
      <c r="D174" s="217" t="s">
        <v>20</v>
      </c>
      <c r="E174" s="172">
        <v>0.59625136000000001</v>
      </c>
      <c r="F174" s="173">
        <v>0.23406493</v>
      </c>
      <c r="G174" s="172">
        <v>0.16968370999999999</v>
      </c>
      <c r="H174" s="179">
        <v>95</v>
      </c>
      <c r="I174" s="179">
        <v>1</v>
      </c>
    </row>
    <row r="175" spans="1:9" ht="17.100000000000001" customHeight="1" x14ac:dyDescent="0.25">
      <c r="A175" s="217" t="s">
        <v>240</v>
      </c>
      <c r="B175" s="218">
        <v>2016</v>
      </c>
      <c r="C175" s="219">
        <v>32</v>
      </c>
      <c r="D175" s="217" t="s">
        <v>21</v>
      </c>
      <c r="E175" s="172">
        <v>0.55101085999999999</v>
      </c>
      <c r="F175" s="173">
        <v>0.19176799999999999</v>
      </c>
      <c r="G175" s="172">
        <v>0.25722114000000001</v>
      </c>
      <c r="H175" s="179">
        <v>95</v>
      </c>
      <c r="I175" s="179">
        <v>2</v>
      </c>
    </row>
    <row r="176" spans="1:9" ht="17.100000000000001" customHeight="1" x14ac:dyDescent="0.25">
      <c r="A176" s="217" t="s">
        <v>240</v>
      </c>
      <c r="B176" s="218">
        <v>2016</v>
      </c>
      <c r="C176" s="219">
        <v>33</v>
      </c>
      <c r="D176" s="217" t="s">
        <v>22</v>
      </c>
      <c r="E176" s="172">
        <v>0.24777014999999999</v>
      </c>
      <c r="F176" s="173">
        <v>0.31863893999999998</v>
      </c>
      <c r="G176" s="172">
        <v>0.43359091</v>
      </c>
      <c r="H176" s="179">
        <v>75</v>
      </c>
      <c r="I176" s="179">
        <v>22</v>
      </c>
    </row>
    <row r="177" spans="1:9" ht="35.1" customHeight="1" x14ac:dyDescent="0.25">
      <c r="A177" s="217" t="s">
        <v>240</v>
      </c>
      <c r="B177" s="218">
        <v>2016</v>
      </c>
      <c r="C177" s="219">
        <v>34</v>
      </c>
      <c r="D177" s="170" t="s">
        <v>363</v>
      </c>
      <c r="E177" s="172">
        <v>0.31261012999999999</v>
      </c>
      <c r="F177" s="173">
        <v>0.39251836000000001</v>
      </c>
      <c r="G177" s="172">
        <v>0.29487151</v>
      </c>
      <c r="H177" s="179">
        <v>82</v>
      </c>
      <c r="I177" s="179">
        <v>15</v>
      </c>
    </row>
    <row r="178" spans="1:9" ht="17.100000000000001" customHeight="1" x14ac:dyDescent="0.25">
      <c r="A178" s="217" t="s">
        <v>240</v>
      </c>
      <c r="B178" s="218">
        <v>2016</v>
      </c>
      <c r="C178" s="219">
        <v>35</v>
      </c>
      <c r="D178" s="217" t="s">
        <v>83</v>
      </c>
      <c r="E178" s="172">
        <v>0.62958064999999996</v>
      </c>
      <c r="F178" s="173">
        <v>0.20866663999999999</v>
      </c>
      <c r="G178" s="172">
        <v>0.16175270999999999</v>
      </c>
      <c r="H178" s="179">
        <v>94</v>
      </c>
      <c r="I178" s="179">
        <v>3</v>
      </c>
    </row>
    <row r="179" spans="1:9" ht="17.100000000000001" customHeight="1" x14ac:dyDescent="0.25">
      <c r="A179" s="217" t="s">
        <v>240</v>
      </c>
      <c r="B179" s="218">
        <v>2016</v>
      </c>
      <c r="C179" s="219">
        <v>36</v>
      </c>
      <c r="D179" s="217" t="s">
        <v>23</v>
      </c>
      <c r="E179" s="172">
        <v>0.80498842000000004</v>
      </c>
      <c r="F179" s="173">
        <v>0.10902847</v>
      </c>
      <c r="G179" s="172">
        <v>8.5983110000000001E-2</v>
      </c>
      <c r="H179" s="179">
        <v>95</v>
      </c>
      <c r="I179" s="179">
        <v>2</v>
      </c>
    </row>
    <row r="180" spans="1:9" ht="35.1" customHeight="1" x14ac:dyDescent="0.25">
      <c r="A180" s="217" t="s">
        <v>240</v>
      </c>
      <c r="B180" s="218">
        <v>2016</v>
      </c>
      <c r="C180" s="219">
        <v>37</v>
      </c>
      <c r="D180" s="170" t="s">
        <v>364</v>
      </c>
      <c r="E180" s="172">
        <v>0.59065520999999999</v>
      </c>
      <c r="F180" s="173">
        <v>0.20583874999999999</v>
      </c>
      <c r="G180" s="172">
        <v>0.20350604999999999</v>
      </c>
      <c r="H180" s="179">
        <v>89</v>
      </c>
      <c r="I180" s="179">
        <v>8</v>
      </c>
    </row>
    <row r="181" spans="1:9" ht="53.1" customHeight="1" x14ac:dyDescent="0.25">
      <c r="A181" s="217" t="s">
        <v>240</v>
      </c>
      <c r="B181" s="218">
        <v>2016</v>
      </c>
      <c r="C181" s="219">
        <v>38</v>
      </c>
      <c r="D181" s="170" t="s">
        <v>365</v>
      </c>
      <c r="E181" s="172">
        <v>0.76242140999999997</v>
      </c>
      <c r="F181" s="173">
        <v>0.13697655</v>
      </c>
      <c r="G181" s="172">
        <v>0.10060203</v>
      </c>
      <c r="H181" s="179">
        <v>81</v>
      </c>
      <c r="I181" s="179">
        <v>15</v>
      </c>
    </row>
    <row r="182" spans="1:9" ht="17.100000000000001" customHeight="1" x14ac:dyDescent="0.25">
      <c r="A182" s="217" t="s">
        <v>240</v>
      </c>
      <c r="B182" s="218">
        <v>2016</v>
      </c>
      <c r="C182" s="219">
        <v>39</v>
      </c>
      <c r="D182" s="217" t="s">
        <v>25</v>
      </c>
      <c r="E182" s="172">
        <v>0.92034685999999999</v>
      </c>
      <c r="F182" s="173">
        <v>4.7630199999999998E-2</v>
      </c>
      <c r="G182" s="172">
        <v>3.202294E-2</v>
      </c>
      <c r="H182" s="179">
        <v>95</v>
      </c>
      <c r="I182" s="179">
        <v>2</v>
      </c>
    </row>
    <row r="183" spans="1:9" ht="17.100000000000001" customHeight="1" x14ac:dyDescent="0.25">
      <c r="A183" s="217" t="s">
        <v>240</v>
      </c>
      <c r="B183" s="218">
        <v>2016</v>
      </c>
      <c r="C183" s="219">
        <v>40</v>
      </c>
      <c r="D183" s="217" t="s">
        <v>255</v>
      </c>
      <c r="E183" s="172">
        <v>0.60680451999999996</v>
      </c>
      <c r="F183" s="173">
        <v>0.20722106000000001</v>
      </c>
      <c r="G183" s="172">
        <v>0.18597443</v>
      </c>
      <c r="H183" s="179">
        <v>97</v>
      </c>
      <c r="I183" s="179" t="s">
        <v>149</v>
      </c>
    </row>
    <row r="184" spans="1:9" ht="17.100000000000001" customHeight="1" x14ac:dyDescent="0.25">
      <c r="A184" s="217" t="s">
        <v>240</v>
      </c>
      <c r="B184" s="218">
        <v>2016</v>
      </c>
      <c r="C184" s="219">
        <v>41</v>
      </c>
      <c r="D184" s="217" t="s">
        <v>256</v>
      </c>
      <c r="E184" s="172">
        <v>0.48475372999999999</v>
      </c>
      <c r="F184" s="173">
        <v>0.20000269000000001</v>
      </c>
      <c r="G184" s="172">
        <v>0.31524356999999997</v>
      </c>
      <c r="H184" s="179">
        <v>87</v>
      </c>
      <c r="I184" s="179">
        <v>10</v>
      </c>
    </row>
    <row r="185" spans="1:9" ht="17.100000000000001" customHeight="1" x14ac:dyDescent="0.25">
      <c r="A185" s="217" t="s">
        <v>240</v>
      </c>
      <c r="B185" s="218">
        <v>2016</v>
      </c>
      <c r="C185" s="219">
        <v>42</v>
      </c>
      <c r="D185" s="217" t="s">
        <v>84</v>
      </c>
      <c r="E185" s="172">
        <v>0.47518543000000002</v>
      </c>
      <c r="F185" s="173">
        <v>0.20370643999999999</v>
      </c>
      <c r="G185" s="172">
        <v>0.32110813999999999</v>
      </c>
      <c r="H185" s="179">
        <v>96</v>
      </c>
      <c r="I185" s="179">
        <v>0</v>
      </c>
    </row>
    <row r="186" spans="1:9" ht="17.100000000000001" customHeight="1" x14ac:dyDescent="0.25">
      <c r="A186" s="217" t="s">
        <v>240</v>
      </c>
      <c r="B186" s="218">
        <v>2016</v>
      </c>
      <c r="C186" s="219">
        <v>43</v>
      </c>
      <c r="D186" s="217" t="s">
        <v>28</v>
      </c>
      <c r="E186" s="172">
        <v>0.71233584999999999</v>
      </c>
      <c r="F186" s="173">
        <v>0.12525626000000001</v>
      </c>
      <c r="G186" s="172">
        <v>0.16240789</v>
      </c>
      <c r="H186" s="179">
        <v>95</v>
      </c>
      <c r="I186" s="179">
        <v>1</v>
      </c>
    </row>
    <row r="187" spans="1:9" ht="17.100000000000001" customHeight="1" x14ac:dyDescent="0.25">
      <c r="A187" s="217" t="s">
        <v>240</v>
      </c>
      <c r="B187" s="218">
        <v>2016</v>
      </c>
      <c r="C187" s="219">
        <v>44</v>
      </c>
      <c r="D187" s="217" t="s">
        <v>29</v>
      </c>
      <c r="E187" s="172">
        <v>0.54731141000000005</v>
      </c>
      <c r="F187" s="173">
        <v>0.17578493000000001</v>
      </c>
      <c r="G187" s="172">
        <v>0.27690366</v>
      </c>
      <c r="H187" s="179">
        <v>92</v>
      </c>
      <c r="I187" s="179">
        <v>4</v>
      </c>
    </row>
    <row r="188" spans="1:9" ht="17.100000000000001" customHeight="1" x14ac:dyDescent="0.25">
      <c r="A188" s="217" t="s">
        <v>240</v>
      </c>
      <c r="B188" s="218">
        <v>2016</v>
      </c>
      <c r="C188" s="219">
        <v>45</v>
      </c>
      <c r="D188" s="217" t="s">
        <v>30</v>
      </c>
      <c r="E188" s="172">
        <v>0.64107002000000002</v>
      </c>
      <c r="F188" s="173">
        <v>0.28364716000000001</v>
      </c>
      <c r="G188" s="172">
        <v>7.528282E-2</v>
      </c>
      <c r="H188" s="179">
        <v>82</v>
      </c>
      <c r="I188" s="179">
        <v>14</v>
      </c>
    </row>
    <row r="189" spans="1:9" ht="17.100000000000001" customHeight="1" x14ac:dyDescent="0.25">
      <c r="A189" s="217" t="s">
        <v>240</v>
      </c>
      <c r="B189" s="218">
        <v>2016</v>
      </c>
      <c r="C189" s="219">
        <v>46</v>
      </c>
      <c r="D189" s="217" t="s">
        <v>31</v>
      </c>
      <c r="E189" s="172">
        <v>0.58039341</v>
      </c>
      <c r="F189" s="173">
        <v>0.19701357999999999</v>
      </c>
      <c r="G189" s="172">
        <v>0.22259301000000001</v>
      </c>
      <c r="H189" s="179">
        <v>93</v>
      </c>
      <c r="I189" s="179">
        <v>2</v>
      </c>
    </row>
    <row r="190" spans="1:9" ht="17.100000000000001" customHeight="1" x14ac:dyDescent="0.25">
      <c r="A190" s="217" t="s">
        <v>240</v>
      </c>
      <c r="B190" s="218">
        <v>2016</v>
      </c>
      <c r="C190" s="219">
        <v>47</v>
      </c>
      <c r="D190" s="217" t="s">
        <v>32</v>
      </c>
      <c r="E190" s="172">
        <v>0.57539819000000003</v>
      </c>
      <c r="F190" s="173">
        <v>0.21966472000000001</v>
      </c>
      <c r="G190" s="172">
        <v>0.20493708999999999</v>
      </c>
      <c r="H190" s="179">
        <v>95</v>
      </c>
      <c r="I190" s="179">
        <v>1</v>
      </c>
    </row>
    <row r="191" spans="1:9" ht="17.100000000000001" customHeight="1" x14ac:dyDescent="0.25">
      <c r="A191" s="217" t="s">
        <v>240</v>
      </c>
      <c r="B191" s="218">
        <v>2016</v>
      </c>
      <c r="C191" s="219">
        <v>48</v>
      </c>
      <c r="D191" s="217" t="s">
        <v>33</v>
      </c>
      <c r="E191" s="172">
        <v>0.80829775999999998</v>
      </c>
      <c r="F191" s="173">
        <v>0.10913531999999999</v>
      </c>
      <c r="G191" s="172">
        <v>8.2566920000000002E-2</v>
      </c>
      <c r="H191" s="179">
        <v>95</v>
      </c>
      <c r="I191" s="179" t="s">
        <v>149</v>
      </c>
    </row>
    <row r="192" spans="1:9" ht="17.100000000000001" customHeight="1" x14ac:dyDescent="0.25">
      <c r="A192" s="217" t="s">
        <v>240</v>
      </c>
      <c r="B192" s="218">
        <v>2016</v>
      </c>
      <c r="C192" s="219">
        <v>49</v>
      </c>
      <c r="D192" s="217" t="s">
        <v>76</v>
      </c>
      <c r="E192" s="172">
        <v>0.85361608</v>
      </c>
      <c r="F192" s="173">
        <v>5.4357780000000001E-2</v>
      </c>
      <c r="G192" s="172">
        <v>9.2026140000000006E-2</v>
      </c>
      <c r="H192" s="179">
        <v>95</v>
      </c>
      <c r="I192" s="179" t="s">
        <v>149</v>
      </c>
    </row>
    <row r="193" spans="1:9" ht="17.100000000000001" customHeight="1" x14ac:dyDescent="0.25">
      <c r="A193" s="217" t="s">
        <v>240</v>
      </c>
      <c r="B193" s="218">
        <v>2016</v>
      </c>
      <c r="C193" s="219">
        <v>50</v>
      </c>
      <c r="D193" s="217" t="s">
        <v>34</v>
      </c>
      <c r="E193" s="172">
        <v>0.80102055999999999</v>
      </c>
      <c r="F193" s="173">
        <v>5.2454679999999997E-2</v>
      </c>
      <c r="G193" s="172">
        <v>0.14652476</v>
      </c>
      <c r="H193" s="179">
        <v>95</v>
      </c>
      <c r="I193" s="179" t="s">
        <v>149</v>
      </c>
    </row>
    <row r="194" spans="1:9" ht="17.100000000000001" customHeight="1" x14ac:dyDescent="0.25">
      <c r="A194" s="217" t="s">
        <v>240</v>
      </c>
      <c r="B194" s="218">
        <v>2016</v>
      </c>
      <c r="C194" s="219">
        <v>51</v>
      </c>
      <c r="D194" s="217" t="s">
        <v>35</v>
      </c>
      <c r="E194" s="172">
        <v>0.73597639000000004</v>
      </c>
      <c r="F194" s="173">
        <v>0.15052736999999999</v>
      </c>
      <c r="G194" s="172">
        <v>0.11349624</v>
      </c>
      <c r="H194" s="179">
        <v>94</v>
      </c>
      <c r="I194" s="179" t="s">
        <v>149</v>
      </c>
    </row>
    <row r="195" spans="1:9" ht="17.100000000000001" customHeight="1" x14ac:dyDescent="0.25">
      <c r="A195" s="217" t="s">
        <v>251</v>
      </c>
      <c r="B195" s="218">
        <v>2016</v>
      </c>
      <c r="C195" s="219">
        <v>52</v>
      </c>
      <c r="D195" s="217" t="s">
        <v>36</v>
      </c>
      <c r="E195" s="172">
        <v>0.74320257000000001</v>
      </c>
      <c r="F195" s="173">
        <v>0.18843431999999999</v>
      </c>
      <c r="G195" s="172">
        <v>6.8363110000000005E-2</v>
      </c>
      <c r="H195" s="179">
        <v>94</v>
      </c>
      <c r="I195" s="179" t="s">
        <v>149</v>
      </c>
    </row>
    <row r="196" spans="1:9" ht="35.1" customHeight="1" x14ac:dyDescent="0.25">
      <c r="A196" s="217" t="s">
        <v>240</v>
      </c>
      <c r="B196" s="218">
        <v>2016</v>
      </c>
      <c r="C196" s="219">
        <v>53</v>
      </c>
      <c r="D196" s="170" t="s">
        <v>366</v>
      </c>
      <c r="E196" s="172">
        <v>0.66094266000000002</v>
      </c>
      <c r="F196" s="173">
        <v>0.15073943000000001</v>
      </c>
      <c r="G196" s="172">
        <v>0.18831791000000001</v>
      </c>
      <c r="H196" s="179">
        <v>92</v>
      </c>
      <c r="I196" s="179">
        <v>1</v>
      </c>
    </row>
    <row r="197" spans="1:9" ht="17.100000000000001" customHeight="1" x14ac:dyDescent="0.25">
      <c r="A197" s="217" t="s">
        <v>240</v>
      </c>
      <c r="B197" s="218">
        <v>2016</v>
      </c>
      <c r="C197" s="219">
        <v>54</v>
      </c>
      <c r="D197" s="217" t="s">
        <v>38</v>
      </c>
      <c r="E197" s="172">
        <v>0.72343705000000003</v>
      </c>
      <c r="F197" s="173">
        <v>0.1987971</v>
      </c>
      <c r="G197" s="172">
        <v>7.7765849999999997E-2</v>
      </c>
      <c r="H197" s="179">
        <v>87</v>
      </c>
      <c r="I197" s="179">
        <v>6</v>
      </c>
    </row>
    <row r="198" spans="1:9" ht="17.100000000000001" customHeight="1" x14ac:dyDescent="0.25">
      <c r="A198" s="217" t="s">
        <v>240</v>
      </c>
      <c r="B198" s="218">
        <v>2016</v>
      </c>
      <c r="C198" s="219">
        <v>55</v>
      </c>
      <c r="D198" s="217" t="s">
        <v>39</v>
      </c>
      <c r="E198" s="172">
        <v>0.78631675000000001</v>
      </c>
      <c r="F198" s="173">
        <v>0.15783269999999999</v>
      </c>
      <c r="G198" s="172">
        <v>5.5850549999999999E-2</v>
      </c>
      <c r="H198" s="179">
        <v>78</v>
      </c>
      <c r="I198" s="179">
        <v>15</v>
      </c>
    </row>
    <row r="199" spans="1:9" ht="17.100000000000001" customHeight="1" x14ac:dyDescent="0.25">
      <c r="A199" s="217" t="s">
        <v>240</v>
      </c>
      <c r="B199" s="218">
        <v>2016</v>
      </c>
      <c r="C199" s="219">
        <v>56</v>
      </c>
      <c r="D199" s="217" t="s">
        <v>367</v>
      </c>
      <c r="E199" s="172">
        <v>0.76898074000000005</v>
      </c>
      <c r="F199" s="173">
        <v>0.13321870999999999</v>
      </c>
      <c r="G199" s="172">
        <v>9.780055E-2</v>
      </c>
      <c r="H199" s="179">
        <v>92</v>
      </c>
      <c r="I199" s="179">
        <v>0</v>
      </c>
    </row>
    <row r="200" spans="1:9" ht="35.1" customHeight="1" x14ac:dyDescent="0.25">
      <c r="A200" s="217" t="s">
        <v>240</v>
      </c>
      <c r="B200" s="218">
        <v>2016</v>
      </c>
      <c r="C200" s="219">
        <v>57</v>
      </c>
      <c r="D200" s="170" t="s">
        <v>368</v>
      </c>
      <c r="E200" s="172">
        <v>0.71573745</v>
      </c>
      <c r="F200" s="173">
        <v>0.14794388</v>
      </c>
      <c r="G200" s="172">
        <v>0.13631868</v>
      </c>
      <c r="H200" s="179">
        <v>85</v>
      </c>
      <c r="I200" s="179">
        <v>7</v>
      </c>
    </row>
    <row r="201" spans="1:9" ht="35.1" customHeight="1" x14ac:dyDescent="0.25">
      <c r="A201" s="217" t="s">
        <v>240</v>
      </c>
      <c r="B201" s="218">
        <v>2016</v>
      </c>
      <c r="C201" s="219">
        <v>58</v>
      </c>
      <c r="D201" s="170" t="s">
        <v>369</v>
      </c>
      <c r="E201" s="172">
        <v>0.55310137000000004</v>
      </c>
      <c r="F201" s="173">
        <v>0.20793454</v>
      </c>
      <c r="G201" s="172">
        <v>0.23896408999999999</v>
      </c>
      <c r="H201" s="179">
        <v>88</v>
      </c>
      <c r="I201" s="179">
        <v>4</v>
      </c>
    </row>
    <row r="202" spans="1:9" ht="17.100000000000001" customHeight="1" x14ac:dyDescent="0.25">
      <c r="A202" s="217" t="s">
        <v>240</v>
      </c>
      <c r="B202" s="218">
        <v>2016</v>
      </c>
      <c r="C202" s="219">
        <v>59</v>
      </c>
      <c r="D202" s="217" t="s">
        <v>41</v>
      </c>
      <c r="E202" s="172">
        <v>0.67475582999999995</v>
      </c>
      <c r="F202" s="173">
        <v>0.17218115000000001</v>
      </c>
      <c r="G202" s="172">
        <v>0.15306301</v>
      </c>
      <c r="H202" s="179">
        <v>88</v>
      </c>
      <c r="I202" s="179">
        <v>3</v>
      </c>
    </row>
    <row r="203" spans="1:9" ht="35.1" customHeight="1" x14ac:dyDescent="0.25">
      <c r="A203" s="217" t="s">
        <v>251</v>
      </c>
      <c r="B203" s="218">
        <v>2016</v>
      </c>
      <c r="C203" s="219">
        <v>60</v>
      </c>
      <c r="D203" s="170" t="s">
        <v>370</v>
      </c>
      <c r="E203" s="172">
        <v>0.70780829000000001</v>
      </c>
      <c r="F203" s="173">
        <v>0.15926818000000001</v>
      </c>
      <c r="G203" s="172">
        <v>0.13292354000000001</v>
      </c>
      <c r="H203" s="179">
        <v>89</v>
      </c>
      <c r="I203" s="179">
        <v>2</v>
      </c>
    </row>
    <row r="204" spans="1:9" ht="17.100000000000001" customHeight="1" x14ac:dyDescent="0.25">
      <c r="A204" s="217" t="s">
        <v>240</v>
      </c>
      <c r="B204" s="218">
        <v>2016</v>
      </c>
      <c r="C204" s="219">
        <v>61</v>
      </c>
      <c r="D204" s="217" t="s">
        <v>85</v>
      </c>
      <c r="E204" s="172">
        <v>0.77852562000000003</v>
      </c>
      <c r="F204" s="173">
        <v>8.9472940000000001E-2</v>
      </c>
      <c r="G204" s="172">
        <v>0.13200143</v>
      </c>
      <c r="H204" s="179">
        <v>91</v>
      </c>
      <c r="I204" s="179">
        <v>1</v>
      </c>
    </row>
    <row r="205" spans="1:9" ht="17.100000000000001" customHeight="1" x14ac:dyDescent="0.25">
      <c r="A205" s="217" t="s">
        <v>240</v>
      </c>
      <c r="B205" s="218">
        <v>2016</v>
      </c>
      <c r="C205" s="219">
        <v>62</v>
      </c>
      <c r="D205" s="217" t="s">
        <v>43</v>
      </c>
      <c r="E205" s="172">
        <v>0.28131536000000001</v>
      </c>
      <c r="F205" s="173">
        <v>0.24275859</v>
      </c>
      <c r="G205" s="172">
        <v>0.47592604999999999</v>
      </c>
      <c r="H205" s="179">
        <v>86</v>
      </c>
      <c r="I205" s="179">
        <v>6</v>
      </c>
    </row>
    <row r="206" spans="1:9" ht="35.1" customHeight="1" x14ac:dyDescent="0.25">
      <c r="A206" s="170" t="s">
        <v>371</v>
      </c>
      <c r="B206" s="218">
        <v>2016</v>
      </c>
      <c r="C206" s="219">
        <v>63</v>
      </c>
      <c r="D206" s="217" t="s">
        <v>260</v>
      </c>
      <c r="E206" s="172">
        <v>0.57563666999999996</v>
      </c>
      <c r="F206" s="173">
        <v>0.23320676000000001</v>
      </c>
      <c r="G206" s="172">
        <v>0.19115657999999999</v>
      </c>
      <c r="H206" s="179">
        <v>91</v>
      </c>
      <c r="I206" s="179" t="s">
        <v>149</v>
      </c>
    </row>
    <row r="207" spans="1:9" ht="35.1" customHeight="1" x14ac:dyDescent="0.25">
      <c r="A207" s="170" t="s">
        <v>371</v>
      </c>
      <c r="B207" s="218">
        <v>2016</v>
      </c>
      <c r="C207" s="219">
        <v>64</v>
      </c>
      <c r="D207" s="170" t="s">
        <v>372</v>
      </c>
      <c r="E207" s="172">
        <v>0.48649719000000002</v>
      </c>
      <c r="F207" s="173">
        <v>0.27659462000000001</v>
      </c>
      <c r="G207" s="172">
        <v>0.23690820000000001</v>
      </c>
      <c r="H207" s="179">
        <v>91</v>
      </c>
      <c r="I207" s="179" t="s">
        <v>149</v>
      </c>
    </row>
    <row r="208" spans="1:9" ht="35.1" customHeight="1" x14ac:dyDescent="0.25">
      <c r="A208" s="170" t="s">
        <v>371</v>
      </c>
      <c r="B208" s="218">
        <v>2016</v>
      </c>
      <c r="C208" s="219">
        <v>65</v>
      </c>
      <c r="D208" s="217" t="s">
        <v>262</v>
      </c>
      <c r="E208" s="172">
        <v>0.52683592999999995</v>
      </c>
      <c r="F208" s="173">
        <v>0.26437179999999999</v>
      </c>
      <c r="G208" s="172">
        <v>0.20879227</v>
      </c>
      <c r="H208" s="179">
        <v>92</v>
      </c>
      <c r="I208" s="179" t="s">
        <v>149</v>
      </c>
    </row>
    <row r="209" spans="1:9" ht="35.1" customHeight="1" x14ac:dyDescent="0.25">
      <c r="A209" s="170" t="s">
        <v>371</v>
      </c>
      <c r="B209" s="218">
        <v>2016</v>
      </c>
      <c r="C209" s="219">
        <v>66</v>
      </c>
      <c r="D209" s="217" t="s">
        <v>47</v>
      </c>
      <c r="E209" s="172">
        <v>0.57365292999999995</v>
      </c>
      <c r="F209" s="173">
        <v>0.23754225000000001</v>
      </c>
      <c r="G209" s="172">
        <v>0.18880482000000001</v>
      </c>
      <c r="H209" s="179">
        <v>92</v>
      </c>
      <c r="I209" s="179" t="s">
        <v>149</v>
      </c>
    </row>
    <row r="210" spans="1:9" ht="35.1" customHeight="1" x14ac:dyDescent="0.25">
      <c r="A210" s="170" t="s">
        <v>371</v>
      </c>
      <c r="B210" s="218">
        <v>2016</v>
      </c>
      <c r="C210" s="219">
        <v>67</v>
      </c>
      <c r="D210" s="217" t="s">
        <v>48</v>
      </c>
      <c r="E210" s="172">
        <v>0.32981063999999999</v>
      </c>
      <c r="F210" s="173">
        <v>0.37103120000000001</v>
      </c>
      <c r="G210" s="172">
        <v>0.29915816000000001</v>
      </c>
      <c r="H210" s="179">
        <v>91</v>
      </c>
      <c r="I210" s="179" t="s">
        <v>149</v>
      </c>
    </row>
    <row r="211" spans="1:9" ht="35.1" customHeight="1" x14ac:dyDescent="0.25">
      <c r="A211" s="170" t="s">
        <v>371</v>
      </c>
      <c r="B211" s="218">
        <v>2016</v>
      </c>
      <c r="C211" s="219">
        <v>68</v>
      </c>
      <c r="D211" s="217" t="s">
        <v>49</v>
      </c>
      <c r="E211" s="172">
        <v>0.25640062000000002</v>
      </c>
      <c r="F211" s="173">
        <v>0.31369269</v>
      </c>
      <c r="G211" s="172">
        <v>0.42990668999999998</v>
      </c>
      <c r="H211" s="179">
        <v>92</v>
      </c>
      <c r="I211" s="179" t="s">
        <v>149</v>
      </c>
    </row>
    <row r="212" spans="1:9" ht="35.1" customHeight="1" x14ac:dyDescent="0.25">
      <c r="A212" s="170" t="s">
        <v>371</v>
      </c>
      <c r="B212" s="218">
        <v>2016</v>
      </c>
      <c r="C212" s="219">
        <v>69</v>
      </c>
      <c r="D212" s="217" t="s">
        <v>263</v>
      </c>
      <c r="E212" s="172">
        <v>0.63112769000000002</v>
      </c>
      <c r="F212" s="173">
        <v>0.19900086</v>
      </c>
      <c r="G212" s="172">
        <v>0.16987145000000001</v>
      </c>
      <c r="H212" s="179">
        <v>92</v>
      </c>
      <c r="I212" s="179" t="s">
        <v>149</v>
      </c>
    </row>
    <row r="213" spans="1:9" ht="35.1" customHeight="1" x14ac:dyDescent="0.25">
      <c r="A213" s="170" t="s">
        <v>371</v>
      </c>
      <c r="B213" s="218">
        <v>2016</v>
      </c>
      <c r="C213" s="219">
        <v>70</v>
      </c>
      <c r="D213" s="217" t="s">
        <v>51</v>
      </c>
      <c r="E213" s="172">
        <v>0.52941382000000003</v>
      </c>
      <c r="F213" s="173">
        <v>0.22093597000000001</v>
      </c>
      <c r="G213" s="172">
        <v>0.24965021000000001</v>
      </c>
      <c r="H213" s="179">
        <v>92</v>
      </c>
      <c r="I213" s="179" t="s">
        <v>149</v>
      </c>
    </row>
    <row r="214" spans="1:9" ht="35.1" customHeight="1" x14ac:dyDescent="0.25">
      <c r="A214" s="170" t="s">
        <v>371</v>
      </c>
      <c r="B214" s="218">
        <v>2016</v>
      </c>
      <c r="C214" s="219">
        <v>71</v>
      </c>
      <c r="D214" s="217" t="s">
        <v>264</v>
      </c>
      <c r="E214" s="172">
        <v>0.60660493000000004</v>
      </c>
      <c r="F214" s="173">
        <v>0.18915079000000001</v>
      </c>
      <c r="G214" s="172">
        <v>0.20424428</v>
      </c>
      <c r="H214" s="179">
        <v>92</v>
      </c>
      <c r="I214" s="179" t="s">
        <v>149</v>
      </c>
    </row>
    <row r="215" spans="1:9" ht="17.100000000000001" customHeight="1" x14ac:dyDescent="0.25">
      <c r="A215" s="217" t="s">
        <v>240</v>
      </c>
      <c r="B215" s="218">
        <v>2015</v>
      </c>
      <c r="C215" s="219">
        <v>1</v>
      </c>
      <c r="D215" s="217" t="s">
        <v>241</v>
      </c>
      <c r="E215" s="172">
        <v>0.56792560000000003</v>
      </c>
      <c r="F215" s="173">
        <v>0.17529945999999999</v>
      </c>
      <c r="G215" s="172">
        <v>0.25677494000000001</v>
      </c>
      <c r="H215" s="179">
        <v>82</v>
      </c>
      <c r="I215" s="179" t="s">
        <v>149</v>
      </c>
    </row>
    <row r="216" spans="1:9" ht="17.100000000000001" customHeight="1" x14ac:dyDescent="0.25">
      <c r="A216" s="217" t="s">
        <v>240</v>
      </c>
      <c r="B216" s="218">
        <v>2015</v>
      </c>
      <c r="C216" s="219">
        <v>2</v>
      </c>
      <c r="D216" s="217" t="s">
        <v>0</v>
      </c>
      <c r="E216" s="172">
        <v>0.58562747999999998</v>
      </c>
      <c r="F216" s="173">
        <v>0.15786852000000001</v>
      </c>
      <c r="G216" s="172">
        <v>0.25650400000000001</v>
      </c>
      <c r="H216" s="179">
        <v>81</v>
      </c>
      <c r="I216" s="179" t="s">
        <v>149</v>
      </c>
    </row>
    <row r="217" spans="1:9" ht="17.100000000000001" customHeight="1" x14ac:dyDescent="0.25">
      <c r="A217" s="217" t="s">
        <v>240</v>
      </c>
      <c r="B217" s="218">
        <v>2015</v>
      </c>
      <c r="C217" s="219">
        <v>3</v>
      </c>
      <c r="D217" s="217" t="s">
        <v>1</v>
      </c>
      <c r="E217" s="172">
        <v>0.59515538999999995</v>
      </c>
      <c r="F217" s="173">
        <v>0.13485126</v>
      </c>
      <c r="G217" s="172">
        <v>0.26999336000000002</v>
      </c>
      <c r="H217" s="179">
        <v>81</v>
      </c>
      <c r="I217" s="179" t="s">
        <v>149</v>
      </c>
    </row>
    <row r="218" spans="1:9" ht="17.100000000000001" customHeight="1" x14ac:dyDescent="0.25">
      <c r="A218" s="217" t="s">
        <v>240</v>
      </c>
      <c r="B218" s="218">
        <v>2015</v>
      </c>
      <c r="C218" s="219">
        <v>4</v>
      </c>
      <c r="D218" s="217" t="s">
        <v>75</v>
      </c>
      <c r="E218" s="172">
        <v>0.73752879999999998</v>
      </c>
      <c r="F218" s="173">
        <v>0.17049265</v>
      </c>
      <c r="G218" s="172">
        <v>9.1978560000000001E-2</v>
      </c>
      <c r="H218" s="179">
        <v>81</v>
      </c>
      <c r="I218" s="179" t="s">
        <v>149</v>
      </c>
    </row>
    <row r="219" spans="1:9" ht="17.100000000000001" customHeight="1" x14ac:dyDescent="0.25">
      <c r="A219" s="217" t="s">
        <v>240</v>
      </c>
      <c r="B219" s="218">
        <v>2015</v>
      </c>
      <c r="C219" s="219">
        <v>5</v>
      </c>
      <c r="D219" s="217" t="s">
        <v>2</v>
      </c>
      <c r="E219" s="172">
        <v>0.84816122000000005</v>
      </c>
      <c r="F219" s="173">
        <v>0.13928926999999999</v>
      </c>
      <c r="G219" s="172">
        <v>1.254951E-2</v>
      </c>
      <c r="H219" s="179">
        <v>82</v>
      </c>
      <c r="I219" s="179" t="s">
        <v>149</v>
      </c>
    </row>
    <row r="220" spans="1:9" ht="17.100000000000001" customHeight="1" x14ac:dyDescent="0.25">
      <c r="A220" s="217" t="s">
        <v>240</v>
      </c>
      <c r="B220" s="218">
        <v>2015</v>
      </c>
      <c r="C220" s="219">
        <v>6</v>
      </c>
      <c r="D220" s="217" t="s">
        <v>3</v>
      </c>
      <c r="E220" s="172">
        <v>0.63431046000000002</v>
      </c>
      <c r="F220" s="173">
        <v>0.25855306</v>
      </c>
      <c r="G220" s="172">
        <v>0.10713648000000001</v>
      </c>
      <c r="H220" s="179">
        <v>82</v>
      </c>
      <c r="I220" s="179" t="s">
        <v>149</v>
      </c>
    </row>
    <row r="221" spans="1:9" ht="17.100000000000001" customHeight="1" x14ac:dyDescent="0.25">
      <c r="A221" s="217" t="s">
        <v>240</v>
      </c>
      <c r="B221" s="218">
        <v>2015</v>
      </c>
      <c r="C221" s="219">
        <v>7</v>
      </c>
      <c r="D221" s="217" t="s">
        <v>80</v>
      </c>
      <c r="E221" s="172">
        <v>0.97577446999999995</v>
      </c>
      <c r="F221" s="173">
        <v>0</v>
      </c>
      <c r="G221" s="172">
        <v>2.4225529999999999E-2</v>
      </c>
      <c r="H221" s="179">
        <v>82</v>
      </c>
      <c r="I221" s="179" t="s">
        <v>149</v>
      </c>
    </row>
    <row r="222" spans="1:9" ht="17.100000000000001" customHeight="1" x14ac:dyDescent="0.25">
      <c r="A222" s="217" t="s">
        <v>240</v>
      </c>
      <c r="B222" s="218">
        <v>2015</v>
      </c>
      <c r="C222" s="219">
        <v>8</v>
      </c>
      <c r="D222" s="217" t="s">
        <v>4</v>
      </c>
      <c r="E222" s="172">
        <v>0.92453461999999997</v>
      </c>
      <c r="F222" s="173">
        <v>5.1239850000000003E-2</v>
      </c>
      <c r="G222" s="172">
        <v>2.4225529999999999E-2</v>
      </c>
      <c r="H222" s="179">
        <v>82</v>
      </c>
      <c r="I222" s="179" t="s">
        <v>149</v>
      </c>
    </row>
    <row r="223" spans="1:9" ht="17.100000000000001" customHeight="1" x14ac:dyDescent="0.25">
      <c r="A223" s="217" t="s">
        <v>240</v>
      </c>
      <c r="B223" s="218">
        <v>2015</v>
      </c>
      <c r="C223" s="219">
        <v>9</v>
      </c>
      <c r="D223" s="217" t="s">
        <v>242</v>
      </c>
      <c r="E223" s="172">
        <v>0.2065003</v>
      </c>
      <c r="F223" s="173">
        <v>0.20537296999999999</v>
      </c>
      <c r="G223" s="172">
        <v>0.58812673000000004</v>
      </c>
      <c r="H223" s="179">
        <v>82</v>
      </c>
      <c r="I223" s="179">
        <v>0</v>
      </c>
    </row>
    <row r="224" spans="1:9" ht="17.100000000000001" customHeight="1" x14ac:dyDescent="0.25">
      <c r="A224" s="217" t="s">
        <v>240</v>
      </c>
      <c r="B224" s="218">
        <v>2015</v>
      </c>
      <c r="C224" s="219">
        <v>10</v>
      </c>
      <c r="D224" s="217" t="s">
        <v>243</v>
      </c>
      <c r="E224" s="172">
        <v>0.34194337000000002</v>
      </c>
      <c r="F224" s="173">
        <v>0.16740951000000001</v>
      </c>
      <c r="G224" s="172">
        <v>0.49064711</v>
      </c>
      <c r="H224" s="179">
        <v>81</v>
      </c>
      <c r="I224" s="179">
        <v>0</v>
      </c>
    </row>
    <row r="225" spans="1:9" ht="17.100000000000001" customHeight="1" x14ac:dyDescent="0.25">
      <c r="A225" s="217" t="s">
        <v>240</v>
      </c>
      <c r="B225" s="218">
        <v>2015</v>
      </c>
      <c r="C225" s="219">
        <v>11</v>
      </c>
      <c r="D225" s="217" t="s">
        <v>244</v>
      </c>
      <c r="E225" s="172">
        <v>0.64532098000000004</v>
      </c>
      <c r="F225" s="173">
        <v>5.1672500000000003E-2</v>
      </c>
      <c r="G225" s="172">
        <v>0.30300653</v>
      </c>
      <c r="H225" s="179">
        <v>80</v>
      </c>
      <c r="I225" s="179">
        <v>0</v>
      </c>
    </row>
    <row r="226" spans="1:9" ht="17.100000000000001" customHeight="1" x14ac:dyDescent="0.25">
      <c r="A226" s="217" t="s">
        <v>240</v>
      </c>
      <c r="B226" s="218">
        <v>2015</v>
      </c>
      <c r="C226" s="219">
        <v>12</v>
      </c>
      <c r="D226" s="217" t="s">
        <v>361</v>
      </c>
      <c r="E226" s="172">
        <v>0.78900387999999999</v>
      </c>
      <c r="F226" s="173">
        <v>0.15441377000000001</v>
      </c>
      <c r="G226" s="172">
        <v>5.6582349999999997E-2</v>
      </c>
      <c r="H226" s="179">
        <v>82</v>
      </c>
      <c r="I226" s="179">
        <v>0</v>
      </c>
    </row>
    <row r="227" spans="1:9" ht="17.100000000000001" customHeight="1" x14ac:dyDescent="0.25">
      <c r="A227" s="217" t="s">
        <v>240</v>
      </c>
      <c r="B227" s="218">
        <v>2015</v>
      </c>
      <c r="C227" s="219">
        <v>13</v>
      </c>
      <c r="D227" s="217" t="s">
        <v>7</v>
      </c>
      <c r="E227" s="172">
        <v>0.88649451000000001</v>
      </c>
      <c r="F227" s="173">
        <v>0.10163633</v>
      </c>
      <c r="G227" s="172">
        <v>1.186916E-2</v>
      </c>
      <c r="H227" s="179">
        <v>81</v>
      </c>
      <c r="I227" s="179">
        <v>0</v>
      </c>
    </row>
    <row r="228" spans="1:9" ht="35.1" customHeight="1" x14ac:dyDescent="0.25">
      <c r="A228" s="217" t="s">
        <v>240</v>
      </c>
      <c r="B228" s="218">
        <v>2015</v>
      </c>
      <c r="C228" s="219">
        <v>14</v>
      </c>
      <c r="D228" s="170" t="s">
        <v>373</v>
      </c>
      <c r="E228" s="172">
        <v>0.6173033</v>
      </c>
      <c r="F228" s="173">
        <v>0.17156896999999999</v>
      </c>
      <c r="G228" s="172">
        <v>0.21112774000000001</v>
      </c>
      <c r="H228" s="179">
        <v>82</v>
      </c>
      <c r="I228" s="179">
        <v>0</v>
      </c>
    </row>
    <row r="229" spans="1:9" ht="17.100000000000001" customHeight="1" x14ac:dyDescent="0.25">
      <c r="A229" s="217" t="s">
        <v>240</v>
      </c>
      <c r="B229" s="218">
        <v>2015</v>
      </c>
      <c r="C229" s="219">
        <v>15</v>
      </c>
      <c r="D229" s="217" t="s">
        <v>81</v>
      </c>
      <c r="E229" s="172">
        <v>0.64196922999999995</v>
      </c>
      <c r="F229" s="173">
        <v>0.19394865999999999</v>
      </c>
      <c r="G229" s="172">
        <v>0.16408211</v>
      </c>
      <c r="H229" s="179">
        <v>74</v>
      </c>
      <c r="I229" s="179">
        <v>8</v>
      </c>
    </row>
    <row r="230" spans="1:9" ht="17.100000000000001" customHeight="1" x14ac:dyDescent="0.25">
      <c r="A230" s="217" t="s">
        <v>240</v>
      </c>
      <c r="B230" s="218">
        <v>2015</v>
      </c>
      <c r="C230" s="219">
        <v>16</v>
      </c>
      <c r="D230" s="217" t="s">
        <v>8</v>
      </c>
      <c r="E230" s="172">
        <v>0.83304208000000002</v>
      </c>
      <c r="F230" s="173">
        <v>0.12559633000000001</v>
      </c>
      <c r="G230" s="172">
        <v>4.1361589999999997E-2</v>
      </c>
      <c r="H230" s="179">
        <v>82</v>
      </c>
      <c r="I230" s="179">
        <v>0</v>
      </c>
    </row>
    <row r="231" spans="1:9" ht="17.100000000000001" customHeight="1" x14ac:dyDescent="0.25">
      <c r="A231" s="217" t="s">
        <v>240</v>
      </c>
      <c r="B231" s="218">
        <v>2015</v>
      </c>
      <c r="C231" s="219">
        <v>17</v>
      </c>
      <c r="D231" s="217" t="s">
        <v>247</v>
      </c>
      <c r="E231" s="172">
        <v>0.59526860999999998</v>
      </c>
      <c r="F231" s="173">
        <v>0.18460525999999999</v>
      </c>
      <c r="G231" s="172">
        <v>0.22012613</v>
      </c>
      <c r="H231" s="179">
        <v>68</v>
      </c>
      <c r="I231" s="179">
        <v>14</v>
      </c>
    </row>
    <row r="232" spans="1:9" ht="17.100000000000001" customHeight="1" x14ac:dyDescent="0.25">
      <c r="A232" s="217" t="s">
        <v>240</v>
      </c>
      <c r="B232" s="218">
        <v>2015</v>
      </c>
      <c r="C232" s="219">
        <v>18</v>
      </c>
      <c r="D232" s="217" t="s">
        <v>10</v>
      </c>
      <c r="E232" s="172">
        <v>0.16088709000000001</v>
      </c>
      <c r="F232" s="173">
        <v>0.26974141000000001</v>
      </c>
      <c r="G232" s="172">
        <v>0.56937150000000003</v>
      </c>
      <c r="H232" s="179">
        <v>79</v>
      </c>
      <c r="I232" s="179">
        <v>3</v>
      </c>
    </row>
    <row r="233" spans="1:9" ht="35.1" customHeight="1" x14ac:dyDescent="0.25">
      <c r="A233" s="217" t="s">
        <v>240</v>
      </c>
      <c r="B233" s="218">
        <v>2015</v>
      </c>
      <c r="C233" s="219">
        <v>19</v>
      </c>
      <c r="D233" s="170" t="s">
        <v>374</v>
      </c>
      <c r="E233" s="172">
        <v>0.51393009000000001</v>
      </c>
      <c r="F233" s="173">
        <v>0.25932484</v>
      </c>
      <c r="G233" s="172">
        <v>0.22674506999999999</v>
      </c>
      <c r="H233" s="179">
        <v>70</v>
      </c>
      <c r="I233" s="179">
        <v>12</v>
      </c>
    </row>
    <row r="234" spans="1:9" ht="17.100000000000001" customHeight="1" x14ac:dyDescent="0.25">
      <c r="A234" s="217" t="s">
        <v>240</v>
      </c>
      <c r="B234" s="218">
        <v>2015</v>
      </c>
      <c r="C234" s="219">
        <v>20</v>
      </c>
      <c r="D234" s="217" t="s">
        <v>249</v>
      </c>
      <c r="E234" s="172">
        <v>0.86924053999999995</v>
      </c>
      <c r="F234" s="173">
        <v>7.621029E-2</v>
      </c>
      <c r="G234" s="172">
        <v>5.4549170000000001E-2</v>
      </c>
      <c r="H234" s="179">
        <v>82</v>
      </c>
      <c r="I234" s="179" t="s">
        <v>149</v>
      </c>
    </row>
    <row r="235" spans="1:9" ht="17.100000000000001" customHeight="1" x14ac:dyDescent="0.25">
      <c r="A235" s="217" t="s">
        <v>240</v>
      </c>
      <c r="B235" s="218">
        <v>2015</v>
      </c>
      <c r="C235" s="219">
        <v>21</v>
      </c>
      <c r="D235" s="217" t="s">
        <v>12</v>
      </c>
      <c r="E235" s="172">
        <v>0.67989372000000003</v>
      </c>
      <c r="F235" s="173">
        <v>0.11523259</v>
      </c>
      <c r="G235" s="172">
        <v>0.20487369</v>
      </c>
      <c r="H235" s="179">
        <v>77</v>
      </c>
      <c r="I235" s="179">
        <v>5</v>
      </c>
    </row>
    <row r="236" spans="1:9" ht="17.100000000000001" customHeight="1" x14ac:dyDescent="0.25">
      <c r="A236" s="217" t="s">
        <v>240</v>
      </c>
      <c r="B236" s="218">
        <v>2015</v>
      </c>
      <c r="C236" s="219">
        <v>22</v>
      </c>
      <c r="D236" s="217" t="s">
        <v>13</v>
      </c>
      <c r="E236" s="172">
        <v>0.47929935000000001</v>
      </c>
      <c r="F236" s="173">
        <v>0.25964451</v>
      </c>
      <c r="G236" s="172">
        <v>0.26105613999999999</v>
      </c>
      <c r="H236" s="179">
        <v>69</v>
      </c>
      <c r="I236" s="179">
        <v>13</v>
      </c>
    </row>
    <row r="237" spans="1:9" ht="17.100000000000001" customHeight="1" x14ac:dyDescent="0.25">
      <c r="A237" s="217" t="s">
        <v>240</v>
      </c>
      <c r="B237" s="218">
        <v>2015</v>
      </c>
      <c r="C237" s="219">
        <v>23</v>
      </c>
      <c r="D237" s="217" t="s">
        <v>14</v>
      </c>
      <c r="E237" s="172">
        <v>0.25018212000000001</v>
      </c>
      <c r="F237" s="173">
        <v>0.43468729</v>
      </c>
      <c r="G237" s="172">
        <v>0.31513058999999999</v>
      </c>
      <c r="H237" s="179">
        <v>59</v>
      </c>
      <c r="I237" s="179">
        <v>23</v>
      </c>
    </row>
    <row r="238" spans="1:9" ht="17.100000000000001" customHeight="1" x14ac:dyDescent="0.25">
      <c r="A238" s="217" t="s">
        <v>240</v>
      </c>
      <c r="B238" s="218">
        <v>2015</v>
      </c>
      <c r="C238" s="219">
        <v>24</v>
      </c>
      <c r="D238" s="217" t="s">
        <v>250</v>
      </c>
      <c r="E238" s="172">
        <v>0.31525838</v>
      </c>
      <c r="F238" s="173">
        <v>0.37599331000000003</v>
      </c>
      <c r="G238" s="172">
        <v>0.30874831000000003</v>
      </c>
      <c r="H238" s="179">
        <v>67</v>
      </c>
      <c r="I238" s="179">
        <v>15</v>
      </c>
    </row>
    <row r="239" spans="1:9" ht="17.100000000000001" customHeight="1" x14ac:dyDescent="0.25">
      <c r="A239" s="217" t="s">
        <v>240</v>
      </c>
      <c r="B239" s="218">
        <v>2015</v>
      </c>
      <c r="C239" s="219">
        <v>25</v>
      </c>
      <c r="D239" s="217" t="s">
        <v>16</v>
      </c>
      <c r="E239" s="172">
        <v>0.49737932000000001</v>
      </c>
      <c r="F239" s="173">
        <v>0.28278544</v>
      </c>
      <c r="G239" s="172">
        <v>0.21983523999999999</v>
      </c>
      <c r="H239" s="179">
        <v>65</v>
      </c>
      <c r="I239" s="179">
        <v>16</v>
      </c>
    </row>
    <row r="240" spans="1:9" ht="17.100000000000001" customHeight="1" x14ac:dyDescent="0.25">
      <c r="A240" s="217" t="s">
        <v>240</v>
      </c>
      <c r="B240" s="218">
        <v>2015</v>
      </c>
      <c r="C240" s="219">
        <v>26</v>
      </c>
      <c r="D240" s="217" t="s">
        <v>82</v>
      </c>
      <c r="E240" s="172">
        <v>0.79975065999999995</v>
      </c>
      <c r="F240" s="173">
        <v>8.6550580000000002E-2</v>
      </c>
      <c r="G240" s="172">
        <v>0.11369877</v>
      </c>
      <c r="H240" s="179">
        <v>80</v>
      </c>
      <c r="I240" s="179">
        <v>2</v>
      </c>
    </row>
    <row r="241" spans="1:9" ht="17.100000000000001" customHeight="1" x14ac:dyDescent="0.25">
      <c r="A241" s="217" t="s">
        <v>240</v>
      </c>
      <c r="B241" s="218">
        <v>2015</v>
      </c>
      <c r="C241" s="219">
        <v>27</v>
      </c>
      <c r="D241" s="217" t="s">
        <v>17</v>
      </c>
      <c r="E241" s="172">
        <v>0.49282129000000002</v>
      </c>
      <c r="F241" s="173">
        <v>0.36132628999999999</v>
      </c>
      <c r="G241" s="172">
        <v>0.14585242000000001</v>
      </c>
      <c r="H241" s="179">
        <v>74</v>
      </c>
      <c r="I241" s="179">
        <v>8</v>
      </c>
    </row>
    <row r="242" spans="1:9" ht="17.100000000000001" customHeight="1" x14ac:dyDescent="0.25">
      <c r="A242" s="217" t="s">
        <v>251</v>
      </c>
      <c r="B242" s="218">
        <v>2015</v>
      </c>
      <c r="C242" s="219">
        <v>28</v>
      </c>
      <c r="D242" s="217" t="s">
        <v>18</v>
      </c>
      <c r="E242" s="172">
        <v>0.93975536999999998</v>
      </c>
      <c r="F242" s="173">
        <v>4.8568609999999998E-2</v>
      </c>
      <c r="G242" s="172">
        <v>1.167602E-2</v>
      </c>
      <c r="H242" s="179">
        <v>82</v>
      </c>
      <c r="I242" s="179" t="s">
        <v>149</v>
      </c>
    </row>
    <row r="243" spans="1:9" ht="35.1" customHeight="1" x14ac:dyDescent="0.25">
      <c r="A243" s="217" t="s">
        <v>240</v>
      </c>
      <c r="B243" s="218">
        <v>2015</v>
      </c>
      <c r="C243" s="219">
        <v>29</v>
      </c>
      <c r="D243" s="170" t="s">
        <v>362</v>
      </c>
      <c r="E243" s="172">
        <v>0.86276240000000004</v>
      </c>
      <c r="F243" s="173">
        <v>7.3193720000000004E-2</v>
      </c>
      <c r="G243" s="172">
        <v>6.4043879999999997E-2</v>
      </c>
      <c r="H243" s="179">
        <v>78</v>
      </c>
      <c r="I243" s="179">
        <v>3</v>
      </c>
    </row>
    <row r="244" spans="1:9" ht="17.100000000000001" customHeight="1" x14ac:dyDescent="0.25">
      <c r="A244" s="217" t="s">
        <v>240</v>
      </c>
      <c r="B244" s="218">
        <v>2015</v>
      </c>
      <c r="C244" s="219">
        <v>30</v>
      </c>
      <c r="D244" s="217" t="s">
        <v>19</v>
      </c>
      <c r="E244" s="172">
        <v>0.49365640999999999</v>
      </c>
      <c r="F244" s="173">
        <v>0.20800677000000001</v>
      </c>
      <c r="G244" s="172">
        <v>0.29833682</v>
      </c>
      <c r="H244" s="179">
        <v>78</v>
      </c>
      <c r="I244" s="179">
        <v>3</v>
      </c>
    </row>
    <row r="245" spans="1:9" ht="17.100000000000001" customHeight="1" x14ac:dyDescent="0.25">
      <c r="A245" s="217" t="s">
        <v>240</v>
      </c>
      <c r="B245" s="218">
        <v>2015</v>
      </c>
      <c r="C245" s="219">
        <v>31</v>
      </c>
      <c r="D245" s="217" t="s">
        <v>20</v>
      </c>
      <c r="E245" s="172">
        <v>0.64710160999999999</v>
      </c>
      <c r="F245" s="173">
        <v>0.15001169</v>
      </c>
      <c r="G245" s="172">
        <v>0.2028867</v>
      </c>
      <c r="H245" s="179">
        <v>79</v>
      </c>
      <c r="I245" s="179">
        <v>2</v>
      </c>
    </row>
    <row r="246" spans="1:9" ht="17.100000000000001" customHeight="1" x14ac:dyDescent="0.25">
      <c r="A246" s="217" t="s">
        <v>240</v>
      </c>
      <c r="B246" s="218">
        <v>2015</v>
      </c>
      <c r="C246" s="219">
        <v>32</v>
      </c>
      <c r="D246" s="217" t="s">
        <v>21</v>
      </c>
      <c r="E246" s="172">
        <v>0.47932865000000002</v>
      </c>
      <c r="F246" s="173">
        <v>0.24989199000000001</v>
      </c>
      <c r="G246" s="172">
        <v>0.27077936000000002</v>
      </c>
      <c r="H246" s="179">
        <v>78</v>
      </c>
      <c r="I246" s="179">
        <v>3</v>
      </c>
    </row>
    <row r="247" spans="1:9" ht="17.100000000000001" customHeight="1" x14ac:dyDescent="0.25">
      <c r="A247" s="217" t="s">
        <v>240</v>
      </c>
      <c r="B247" s="218">
        <v>2015</v>
      </c>
      <c r="C247" s="219">
        <v>33</v>
      </c>
      <c r="D247" s="217" t="s">
        <v>22</v>
      </c>
      <c r="E247" s="172">
        <v>0.15656644</v>
      </c>
      <c r="F247" s="173">
        <v>0.33827649999999998</v>
      </c>
      <c r="G247" s="172">
        <v>0.50515705</v>
      </c>
      <c r="H247" s="179">
        <v>65</v>
      </c>
      <c r="I247" s="179">
        <v>16</v>
      </c>
    </row>
    <row r="248" spans="1:9" ht="35.1" customHeight="1" x14ac:dyDescent="0.25">
      <c r="A248" s="217" t="s">
        <v>240</v>
      </c>
      <c r="B248" s="218">
        <v>2015</v>
      </c>
      <c r="C248" s="219">
        <v>34</v>
      </c>
      <c r="D248" s="170" t="s">
        <v>363</v>
      </c>
      <c r="E248" s="172">
        <v>0.28023152000000001</v>
      </c>
      <c r="F248" s="173">
        <v>0.45153399</v>
      </c>
      <c r="G248" s="172">
        <v>0.26823448999999999</v>
      </c>
      <c r="H248" s="179">
        <v>64</v>
      </c>
      <c r="I248" s="179">
        <v>17</v>
      </c>
    </row>
    <row r="249" spans="1:9" ht="17.100000000000001" customHeight="1" x14ac:dyDescent="0.25">
      <c r="A249" s="217" t="s">
        <v>240</v>
      </c>
      <c r="B249" s="218">
        <v>2015</v>
      </c>
      <c r="C249" s="219">
        <v>35</v>
      </c>
      <c r="D249" s="217" t="s">
        <v>83</v>
      </c>
      <c r="E249" s="172">
        <v>0.63224115999999997</v>
      </c>
      <c r="F249" s="173">
        <v>0.22566120000000001</v>
      </c>
      <c r="G249" s="172">
        <v>0.14209763</v>
      </c>
      <c r="H249" s="179">
        <v>72</v>
      </c>
      <c r="I249" s="179">
        <v>8</v>
      </c>
    </row>
    <row r="250" spans="1:9" ht="17.100000000000001" customHeight="1" x14ac:dyDescent="0.25">
      <c r="A250" s="217" t="s">
        <v>240</v>
      </c>
      <c r="B250" s="218">
        <v>2015</v>
      </c>
      <c r="C250" s="219">
        <v>36</v>
      </c>
      <c r="D250" s="217" t="s">
        <v>23</v>
      </c>
      <c r="E250" s="172">
        <v>0.52538978000000003</v>
      </c>
      <c r="F250" s="173">
        <v>0.26435918000000003</v>
      </c>
      <c r="G250" s="172">
        <v>0.21025104999999999</v>
      </c>
      <c r="H250" s="179">
        <v>79</v>
      </c>
      <c r="I250" s="179">
        <v>1</v>
      </c>
    </row>
    <row r="251" spans="1:9" ht="35.1" customHeight="1" x14ac:dyDescent="0.25">
      <c r="A251" s="217" t="s">
        <v>240</v>
      </c>
      <c r="B251" s="218">
        <v>2015</v>
      </c>
      <c r="C251" s="219">
        <v>37</v>
      </c>
      <c r="D251" s="170" t="s">
        <v>364</v>
      </c>
      <c r="E251" s="172">
        <v>0.52261774000000005</v>
      </c>
      <c r="F251" s="173">
        <v>0.30021396</v>
      </c>
      <c r="G251" s="172">
        <v>0.1771683</v>
      </c>
      <c r="H251" s="179">
        <v>66</v>
      </c>
      <c r="I251" s="179">
        <v>14</v>
      </c>
    </row>
    <row r="252" spans="1:9" ht="53.1" customHeight="1" x14ac:dyDescent="0.25">
      <c r="A252" s="217" t="s">
        <v>240</v>
      </c>
      <c r="B252" s="218">
        <v>2015</v>
      </c>
      <c r="C252" s="219">
        <v>38</v>
      </c>
      <c r="D252" s="170" t="s">
        <v>365</v>
      </c>
      <c r="E252" s="172">
        <v>0.75537293000000005</v>
      </c>
      <c r="F252" s="173">
        <v>0.17159561000000001</v>
      </c>
      <c r="G252" s="172">
        <v>7.3031460000000006E-2</v>
      </c>
      <c r="H252" s="179">
        <v>59</v>
      </c>
      <c r="I252" s="179">
        <v>22</v>
      </c>
    </row>
    <row r="253" spans="1:9" ht="17.100000000000001" customHeight="1" x14ac:dyDescent="0.25">
      <c r="A253" s="217" t="s">
        <v>240</v>
      </c>
      <c r="B253" s="218">
        <v>2015</v>
      </c>
      <c r="C253" s="219">
        <v>39</v>
      </c>
      <c r="D253" s="217" t="s">
        <v>25</v>
      </c>
      <c r="E253" s="172">
        <v>0.88447885999999998</v>
      </c>
      <c r="F253" s="173">
        <v>8.8982790000000006E-2</v>
      </c>
      <c r="G253" s="172">
        <v>2.653836E-2</v>
      </c>
      <c r="H253" s="179">
        <v>79</v>
      </c>
      <c r="I253" s="179">
        <v>2</v>
      </c>
    </row>
    <row r="254" spans="1:9" ht="17.100000000000001" customHeight="1" x14ac:dyDescent="0.25">
      <c r="A254" s="217" t="s">
        <v>240</v>
      </c>
      <c r="B254" s="218">
        <v>2015</v>
      </c>
      <c r="C254" s="219">
        <v>40</v>
      </c>
      <c r="D254" s="217" t="s">
        <v>255</v>
      </c>
      <c r="E254" s="172">
        <v>0.50149401000000005</v>
      </c>
      <c r="F254" s="173">
        <v>0.25951387999999997</v>
      </c>
      <c r="G254" s="172">
        <v>0.23899211000000001</v>
      </c>
      <c r="H254" s="179">
        <v>81</v>
      </c>
      <c r="I254" s="179" t="s">
        <v>149</v>
      </c>
    </row>
    <row r="255" spans="1:9" ht="17.100000000000001" customHeight="1" x14ac:dyDescent="0.25">
      <c r="A255" s="217" t="s">
        <v>240</v>
      </c>
      <c r="B255" s="218">
        <v>2015</v>
      </c>
      <c r="C255" s="219">
        <v>41</v>
      </c>
      <c r="D255" s="217" t="s">
        <v>256</v>
      </c>
      <c r="E255" s="172">
        <v>0.53293641999999997</v>
      </c>
      <c r="F255" s="173">
        <v>0.23936064000000001</v>
      </c>
      <c r="G255" s="172">
        <v>0.22770293999999999</v>
      </c>
      <c r="H255" s="179">
        <v>75</v>
      </c>
      <c r="I255" s="179">
        <v>6</v>
      </c>
    </row>
    <row r="256" spans="1:9" ht="17.100000000000001" customHeight="1" x14ac:dyDescent="0.25">
      <c r="A256" s="217" t="s">
        <v>240</v>
      </c>
      <c r="B256" s="218">
        <v>2015</v>
      </c>
      <c r="C256" s="219">
        <v>42</v>
      </c>
      <c r="D256" s="217" t="s">
        <v>84</v>
      </c>
      <c r="E256" s="172">
        <v>0.66504724000000004</v>
      </c>
      <c r="F256" s="173">
        <v>0.16083628999999999</v>
      </c>
      <c r="G256" s="172">
        <v>0.17411647</v>
      </c>
      <c r="H256" s="179">
        <v>80</v>
      </c>
      <c r="I256" s="179">
        <v>1</v>
      </c>
    </row>
    <row r="257" spans="1:9" ht="17.100000000000001" customHeight="1" x14ac:dyDescent="0.25">
      <c r="A257" s="217" t="s">
        <v>240</v>
      </c>
      <c r="B257" s="218">
        <v>2015</v>
      </c>
      <c r="C257" s="219">
        <v>43</v>
      </c>
      <c r="D257" s="217" t="s">
        <v>28</v>
      </c>
      <c r="E257" s="172">
        <v>0.65749588999999997</v>
      </c>
      <c r="F257" s="173">
        <v>0.21302341</v>
      </c>
      <c r="G257" s="172">
        <v>0.1294807</v>
      </c>
      <c r="H257" s="179">
        <v>80</v>
      </c>
      <c r="I257" s="179">
        <v>0</v>
      </c>
    </row>
    <row r="258" spans="1:9" ht="17.100000000000001" customHeight="1" x14ac:dyDescent="0.25">
      <c r="A258" s="217" t="s">
        <v>240</v>
      </c>
      <c r="B258" s="218">
        <v>2015</v>
      </c>
      <c r="C258" s="219">
        <v>44</v>
      </c>
      <c r="D258" s="217" t="s">
        <v>29</v>
      </c>
      <c r="E258" s="172">
        <v>0.51764498999999997</v>
      </c>
      <c r="F258" s="173">
        <v>0.30027429</v>
      </c>
      <c r="G258" s="172">
        <v>0.18208072</v>
      </c>
      <c r="H258" s="179">
        <v>77</v>
      </c>
      <c r="I258" s="179">
        <v>4</v>
      </c>
    </row>
    <row r="259" spans="1:9" ht="17.100000000000001" customHeight="1" x14ac:dyDescent="0.25">
      <c r="A259" s="217" t="s">
        <v>240</v>
      </c>
      <c r="B259" s="218">
        <v>2015</v>
      </c>
      <c r="C259" s="219">
        <v>45</v>
      </c>
      <c r="D259" s="217" t="s">
        <v>30</v>
      </c>
      <c r="E259" s="172">
        <v>0.72055139000000001</v>
      </c>
      <c r="F259" s="173">
        <v>0.23439823000000001</v>
      </c>
      <c r="G259" s="172">
        <v>4.5050380000000001E-2</v>
      </c>
      <c r="H259" s="179">
        <v>65</v>
      </c>
      <c r="I259" s="179">
        <v>16</v>
      </c>
    </row>
    <row r="260" spans="1:9" ht="17.100000000000001" customHeight="1" x14ac:dyDescent="0.25">
      <c r="A260" s="217" t="s">
        <v>240</v>
      </c>
      <c r="B260" s="218">
        <v>2015</v>
      </c>
      <c r="C260" s="219">
        <v>46</v>
      </c>
      <c r="D260" s="217" t="s">
        <v>31</v>
      </c>
      <c r="E260" s="172">
        <v>0.48891057999999998</v>
      </c>
      <c r="F260" s="173">
        <v>0.29139823999999998</v>
      </c>
      <c r="G260" s="172">
        <v>0.21969118000000001</v>
      </c>
      <c r="H260" s="179">
        <v>81</v>
      </c>
      <c r="I260" s="179">
        <v>0</v>
      </c>
    </row>
    <row r="261" spans="1:9" ht="17.100000000000001" customHeight="1" x14ac:dyDescent="0.25">
      <c r="A261" s="217" t="s">
        <v>240</v>
      </c>
      <c r="B261" s="218">
        <v>2015</v>
      </c>
      <c r="C261" s="219">
        <v>47</v>
      </c>
      <c r="D261" s="217" t="s">
        <v>32</v>
      </c>
      <c r="E261" s="172">
        <v>0.61150305000000005</v>
      </c>
      <c r="F261" s="173">
        <v>0.23138127</v>
      </c>
      <c r="G261" s="172">
        <v>0.15711568000000001</v>
      </c>
      <c r="H261" s="179">
        <v>76</v>
      </c>
      <c r="I261" s="179">
        <v>5</v>
      </c>
    </row>
    <row r="262" spans="1:9" ht="17.100000000000001" customHeight="1" x14ac:dyDescent="0.25">
      <c r="A262" s="217" t="s">
        <v>240</v>
      </c>
      <c r="B262" s="218">
        <v>2015</v>
      </c>
      <c r="C262" s="219">
        <v>48</v>
      </c>
      <c r="D262" s="217" t="s">
        <v>33</v>
      </c>
      <c r="E262" s="172">
        <v>0.78336479999999997</v>
      </c>
      <c r="F262" s="173">
        <v>0.12152368</v>
      </c>
      <c r="G262" s="172">
        <v>9.5111520000000005E-2</v>
      </c>
      <c r="H262" s="179">
        <v>80</v>
      </c>
      <c r="I262" s="179" t="s">
        <v>149</v>
      </c>
    </row>
    <row r="263" spans="1:9" ht="17.100000000000001" customHeight="1" x14ac:dyDescent="0.25">
      <c r="A263" s="217" t="s">
        <v>240</v>
      </c>
      <c r="B263" s="218">
        <v>2015</v>
      </c>
      <c r="C263" s="219">
        <v>49</v>
      </c>
      <c r="D263" s="217" t="s">
        <v>76</v>
      </c>
      <c r="E263" s="172">
        <v>0.79951004999999997</v>
      </c>
      <c r="F263" s="173">
        <v>0.10900124</v>
      </c>
      <c r="G263" s="172">
        <v>9.1488700000000006E-2</v>
      </c>
      <c r="H263" s="179">
        <v>80</v>
      </c>
      <c r="I263" s="179" t="s">
        <v>149</v>
      </c>
    </row>
    <row r="264" spans="1:9" ht="17.100000000000001" customHeight="1" x14ac:dyDescent="0.25">
      <c r="A264" s="217" t="s">
        <v>240</v>
      </c>
      <c r="B264" s="218">
        <v>2015</v>
      </c>
      <c r="C264" s="219">
        <v>50</v>
      </c>
      <c r="D264" s="217" t="s">
        <v>34</v>
      </c>
      <c r="E264" s="172">
        <v>0.57609927999999999</v>
      </c>
      <c r="F264" s="173">
        <v>0.12529607000000001</v>
      </c>
      <c r="G264" s="172">
        <v>0.29860465000000003</v>
      </c>
      <c r="H264" s="179">
        <v>79</v>
      </c>
      <c r="I264" s="179" t="s">
        <v>149</v>
      </c>
    </row>
    <row r="265" spans="1:9" ht="17.100000000000001" customHeight="1" x14ac:dyDescent="0.25">
      <c r="A265" s="217" t="s">
        <v>240</v>
      </c>
      <c r="B265" s="218">
        <v>2015</v>
      </c>
      <c r="C265" s="219">
        <v>51</v>
      </c>
      <c r="D265" s="217" t="s">
        <v>35</v>
      </c>
      <c r="E265" s="172">
        <v>0.72884888000000003</v>
      </c>
      <c r="F265" s="173">
        <v>0.14683341999999999</v>
      </c>
      <c r="G265" s="172">
        <v>0.12431771</v>
      </c>
      <c r="H265" s="179">
        <v>80</v>
      </c>
      <c r="I265" s="179" t="s">
        <v>149</v>
      </c>
    </row>
    <row r="266" spans="1:9" ht="17.100000000000001" customHeight="1" x14ac:dyDescent="0.25">
      <c r="A266" s="217" t="s">
        <v>251</v>
      </c>
      <c r="B266" s="218">
        <v>2015</v>
      </c>
      <c r="C266" s="219">
        <v>52</v>
      </c>
      <c r="D266" s="217" t="s">
        <v>36</v>
      </c>
      <c r="E266" s="172">
        <v>0.75060775000000002</v>
      </c>
      <c r="F266" s="173">
        <v>0.16646449999999999</v>
      </c>
      <c r="G266" s="172">
        <v>8.2927760000000003E-2</v>
      </c>
      <c r="H266" s="179">
        <v>80</v>
      </c>
      <c r="I266" s="179" t="s">
        <v>149</v>
      </c>
    </row>
    <row r="267" spans="1:9" ht="35.1" customHeight="1" x14ac:dyDescent="0.25">
      <c r="A267" s="217" t="s">
        <v>240</v>
      </c>
      <c r="B267" s="218">
        <v>2015</v>
      </c>
      <c r="C267" s="219">
        <v>53</v>
      </c>
      <c r="D267" s="170" t="s">
        <v>366</v>
      </c>
      <c r="E267" s="172">
        <v>0.58829372999999996</v>
      </c>
      <c r="F267" s="173">
        <v>0.18146282999999999</v>
      </c>
      <c r="G267" s="172">
        <v>0.23024343999999999</v>
      </c>
      <c r="H267" s="179">
        <v>76</v>
      </c>
      <c r="I267" s="179">
        <v>2</v>
      </c>
    </row>
    <row r="268" spans="1:9" ht="17.100000000000001" customHeight="1" x14ac:dyDescent="0.25">
      <c r="A268" s="217" t="s">
        <v>240</v>
      </c>
      <c r="B268" s="218">
        <v>2015</v>
      </c>
      <c r="C268" s="219">
        <v>54</v>
      </c>
      <c r="D268" s="217" t="s">
        <v>38</v>
      </c>
      <c r="E268" s="172">
        <v>0.66735730999999998</v>
      </c>
      <c r="F268" s="173">
        <v>0.21057503999999999</v>
      </c>
      <c r="G268" s="172">
        <v>0.12206764000000001</v>
      </c>
      <c r="H268" s="179">
        <v>74</v>
      </c>
      <c r="I268" s="179">
        <v>4</v>
      </c>
    </row>
    <row r="269" spans="1:9" ht="17.100000000000001" customHeight="1" x14ac:dyDescent="0.25">
      <c r="A269" s="217" t="s">
        <v>240</v>
      </c>
      <c r="B269" s="218">
        <v>2015</v>
      </c>
      <c r="C269" s="219">
        <v>55</v>
      </c>
      <c r="D269" s="217" t="s">
        <v>39</v>
      </c>
      <c r="E269" s="172">
        <v>0.70860511999999998</v>
      </c>
      <c r="F269" s="173">
        <v>0.23276570999999999</v>
      </c>
      <c r="G269" s="172">
        <v>5.8629170000000001E-2</v>
      </c>
      <c r="H269" s="179">
        <v>73</v>
      </c>
      <c r="I269" s="179">
        <v>6</v>
      </c>
    </row>
    <row r="270" spans="1:9" ht="17.100000000000001" customHeight="1" x14ac:dyDescent="0.25">
      <c r="A270" s="217" t="s">
        <v>240</v>
      </c>
      <c r="B270" s="218">
        <v>2015</v>
      </c>
      <c r="C270" s="219">
        <v>56</v>
      </c>
      <c r="D270" s="217" t="s">
        <v>367</v>
      </c>
      <c r="E270" s="172">
        <v>0.62811291999999996</v>
      </c>
      <c r="F270" s="173">
        <v>0.17922425</v>
      </c>
      <c r="G270" s="172">
        <v>0.19266284</v>
      </c>
      <c r="H270" s="179">
        <v>76</v>
      </c>
      <c r="I270" s="179">
        <v>1</v>
      </c>
    </row>
    <row r="271" spans="1:9" ht="35.1" customHeight="1" x14ac:dyDescent="0.25">
      <c r="A271" s="217" t="s">
        <v>240</v>
      </c>
      <c r="B271" s="218">
        <v>2015</v>
      </c>
      <c r="C271" s="219">
        <v>57</v>
      </c>
      <c r="D271" s="170" t="s">
        <v>368</v>
      </c>
      <c r="E271" s="172">
        <v>0.58289433000000002</v>
      </c>
      <c r="F271" s="173">
        <v>0.28220933999999998</v>
      </c>
      <c r="G271" s="172">
        <v>0.13489633000000001</v>
      </c>
      <c r="H271" s="179">
        <v>72</v>
      </c>
      <c r="I271" s="179">
        <v>6</v>
      </c>
    </row>
    <row r="272" spans="1:9" ht="35.1" customHeight="1" x14ac:dyDescent="0.25">
      <c r="A272" s="217" t="s">
        <v>240</v>
      </c>
      <c r="B272" s="218">
        <v>2015</v>
      </c>
      <c r="C272" s="219">
        <v>58</v>
      </c>
      <c r="D272" s="170" t="s">
        <v>369</v>
      </c>
      <c r="E272" s="172">
        <v>0.49955590999999999</v>
      </c>
      <c r="F272" s="173">
        <v>0.25079975999999998</v>
      </c>
      <c r="G272" s="172">
        <v>0.24964433</v>
      </c>
      <c r="H272" s="179">
        <v>76</v>
      </c>
      <c r="I272" s="179">
        <v>2</v>
      </c>
    </row>
    <row r="273" spans="1:9" ht="17.100000000000001" customHeight="1" x14ac:dyDescent="0.25">
      <c r="A273" s="217" t="s">
        <v>240</v>
      </c>
      <c r="B273" s="218">
        <v>2015</v>
      </c>
      <c r="C273" s="219">
        <v>59</v>
      </c>
      <c r="D273" s="217" t="s">
        <v>41</v>
      </c>
      <c r="E273" s="172">
        <v>0.58964183999999997</v>
      </c>
      <c r="F273" s="173">
        <v>0.23657908999999999</v>
      </c>
      <c r="G273" s="172">
        <v>0.17377907000000001</v>
      </c>
      <c r="H273" s="179">
        <v>78</v>
      </c>
      <c r="I273" s="179">
        <v>0</v>
      </c>
    </row>
    <row r="274" spans="1:9" ht="35.1" customHeight="1" x14ac:dyDescent="0.25">
      <c r="A274" s="217" t="s">
        <v>251</v>
      </c>
      <c r="B274" s="218">
        <v>2015</v>
      </c>
      <c r="C274" s="219">
        <v>60</v>
      </c>
      <c r="D274" s="170" t="s">
        <v>370</v>
      </c>
      <c r="E274" s="172">
        <v>0.68728272000000001</v>
      </c>
      <c r="F274" s="173">
        <v>0.15476656999999999</v>
      </c>
      <c r="G274" s="172">
        <v>0.15795071999999999</v>
      </c>
      <c r="H274" s="179">
        <v>74</v>
      </c>
      <c r="I274" s="179">
        <v>5</v>
      </c>
    </row>
    <row r="275" spans="1:9" ht="17.100000000000001" customHeight="1" x14ac:dyDescent="0.25">
      <c r="A275" s="217" t="s">
        <v>240</v>
      </c>
      <c r="B275" s="218">
        <v>2015</v>
      </c>
      <c r="C275" s="219">
        <v>61</v>
      </c>
      <c r="D275" s="217" t="s">
        <v>85</v>
      </c>
      <c r="E275" s="172">
        <v>0.65564546999999995</v>
      </c>
      <c r="F275" s="173">
        <v>0.1992613</v>
      </c>
      <c r="G275" s="172">
        <v>0.14509324000000001</v>
      </c>
      <c r="H275" s="179">
        <v>79</v>
      </c>
      <c r="I275" s="179">
        <v>0</v>
      </c>
    </row>
    <row r="276" spans="1:9" ht="17.100000000000001" customHeight="1" x14ac:dyDescent="0.25">
      <c r="A276" s="217" t="s">
        <v>240</v>
      </c>
      <c r="B276" s="218">
        <v>2015</v>
      </c>
      <c r="C276" s="219">
        <v>62</v>
      </c>
      <c r="D276" s="217" t="s">
        <v>43</v>
      </c>
      <c r="E276" s="172">
        <v>0.29884360999999998</v>
      </c>
      <c r="F276" s="173">
        <v>0.28679956000000001</v>
      </c>
      <c r="G276" s="172">
        <v>0.41435683000000001</v>
      </c>
      <c r="H276" s="179">
        <v>74</v>
      </c>
      <c r="I276" s="179">
        <v>5</v>
      </c>
    </row>
    <row r="277" spans="1:9" ht="35.1" customHeight="1" x14ac:dyDescent="0.25">
      <c r="A277" s="170" t="s">
        <v>371</v>
      </c>
      <c r="B277" s="218">
        <v>2015</v>
      </c>
      <c r="C277" s="219">
        <v>63</v>
      </c>
      <c r="D277" s="217" t="s">
        <v>260</v>
      </c>
      <c r="E277" s="172">
        <v>0.45802124</v>
      </c>
      <c r="F277" s="173">
        <v>0.27156989999999998</v>
      </c>
      <c r="G277" s="172">
        <v>0.27040885999999997</v>
      </c>
      <c r="H277" s="179">
        <v>78</v>
      </c>
      <c r="I277" s="179" t="s">
        <v>149</v>
      </c>
    </row>
    <row r="278" spans="1:9" ht="35.1" customHeight="1" x14ac:dyDescent="0.25">
      <c r="A278" s="170" t="s">
        <v>371</v>
      </c>
      <c r="B278" s="218">
        <v>2015</v>
      </c>
      <c r="C278" s="219">
        <v>64</v>
      </c>
      <c r="D278" s="170" t="s">
        <v>372</v>
      </c>
      <c r="E278" s="172">
        <v>0.49660590999999998</v>
      </c>
      <c r="F278" s="173">
        <v>0.23627068000000001</v>
      </c>
      <c r="G278" s="172">
        <v>0.26712341000000001</v>
      </c>
      <c r="H278" s="179">
        <v>77</v>
      </c>
      <c r="I278" s="179" t="s">
        <v>149</v>
      </c>
    </row>
    <row r="279" spans="1:9" ht="35.1" customHeight="1" x14ac:dyDescent="0.25">
      <c r="A279" s="170" t="s">
        <v>371</v>
      </c>
      <c r="B279" s="218">
        <v>2015</v>
      </c>
      <c r="C279" s="219">
        <v>65</v>
      </c>
      <c r="D279" s="217" t="s">
        <v>262</v>
      </c>
      <c r="E279" s="172">
        <v>0.45257129000000001</v>
      </c>
      <c r="F279" s="173">
        <v>0.28453292000000002</v>
      </c>
      <c r="G279" s="172">
        <v>0.26289579000000002</v>
      </c>
      <c r="H279" s="179">
        <v>76</v>
      </c>
      <c r="I279" s="179" t="s">
        <v>149</v>
      </c>
    </row>
    <row r="280" spans="1:9" ht="35.1" customHeight="1" x14ac:dyDescent="0.25">
      <c r="A280" s="170" t="s">
        <v>371</v>
      </c>
      <c r="B280" s="218">
        <v>2015</v>
      </c>
      <c r="C280" s="219">
        <v>66</v>
      </c>
      <c r="D280" s="217" t="s">
        <v>47</v>
      </c>
      <c r="E280" s="172">
        <v>0.43572178</v>
      </c>
      <c r="F280" s="173">
        <v>0.35986652000000002</v>
      </c>
      <c r="G280" s="172">
        <v>0.20441171</v>
      </c>
      <c r="H280" s="179">
        <v>78</v>
      </c>
      <c r="I280" s="179" t="s">
        <v>149</v>
      </c>
    </row>
    <row r="281" spans="1:9" ht="35.1" customHeight="1" x14ac:dyDescent="0.25">
      <c r="A281" s="170" t="s">
        <v>371</v>
      </c>
      <c r="B281" s="218">
        <v>2015</v>
      </c>
      <c r="C281" s="219">
        <v>67</v>
      </c>
      <c r="D281" s="217" t="s">
        <v>48</v>
      </c>
      <c r="E281" s="172">
        <v>0.32006489999999999</v>
      </c>
      <c r="F281" s="173">
        <v>0.31873096000000001</v>
      </c>
      <c r="G281" s="172">
        <v>0.36120414000000001</v>
      </c>
      <c r="H281" s="179">
        <v>78</v>
      </c>
      <c r="I281" s="179" t="s">
        <v>149</v>
      </c>
    </row>
    <row r="282" spans="1:9" ht="35.1" customHeight="1" x14ac:dyDescent="0.25">
      <c r="A282" s="170" t="s">
        <v>371</v>
      </c>
      <c r="B282" s="218">
        <v>2015</v>
      </c>
      <c r="C282" s="219">
        <v>68</v>
      </c>
      <c r="D282" s="217" t="s">
        <v>49</v>
      </c>
      <c r="E282" s="172">
        <v>0.24393657999999999</v>
      </c>
      <c r="F282" s="173">
        <v>0.43192739000000002</v>
      </c>
      <c r="G282" s="172">
        <v>0.32413603000000002</v>
      </c>
      <c r="H282" s="179">
        <v>78</v>
      </c>
      <c r="I282" s="179" t="s">
        <v>149</v>
      </c>
    </row>
    <row r="283" spans="1:9" ht="35.1" customHeight="1" x14ac:dyDescent="0.25">
      <c r="A283" s="170" t="s">
        <v>371</v>
      </c>
      <c r="B283" s="218">
        <v>2015</v>
      </c>
      <c r="C283" s="219">
        <v>69</v>
      </c>
      <c r="D283" s="217" t="s">
        <v>263</v>
      </c>
      <c r="E283" s="172">
        <v>0.57575138999999997</v>
      </c>
      <c r="F283" s="173">
        <v>0.24707918000000001</v>
      </c>
      <c r="G283" s="172">
        <v>0.17716941999999999</v>
      </c>
      <c r="H283" s="179">
        <v>78</v>
      </c>
      <c r="I283" s="179" t="s">
        <v>149</v>
      </c>
    </row>
    <row r="284" spans="1:9" ht="35.1" customHeight="1" x14ac:dyDescent="0.25">
      <c r="A284" s="170" t="s">
        <v>371</v>
      </c>
      <c r="B284" s="218">
        <v>2015</v>
      </c>
      <c r="C284" s="219">
        <v>70</v>
      </c>
      <c r="D284" s="217" t="s">
        <v>51</v>
      </c>
      <c r="E284" s="172">
        <v>0.50646104999999997</v>
      </c>
      <c r="F284" s="173">
        <v>0.17616093999999999</v>
      </c>
      <c r="G284" s="172">
        <v>0.31737801999999998</v>
      </c>
      <c r="H284" s="179">
        <v>78</v>
      </c>
      <c r="I284" s="179" t="s">
        <v>149</v>
      </c>
    </row>
    <row r="285" spans="1:9" ht="35.1" customHeight="1" x14ac:dyDescent="0.25">
      <c r="A285" s="170" t="s">
        <v>371</v>
      </c>
      <c r="B285" s="218">
        <v>2015</v>
      </c>
      <c r="C285" s="219">
        <v>71</v>
      </c>
      <c r="D285" s="217" t="s">
        <v>264</v>
      </c>
      <c r="E285" s="172">
        <v>0.51759394999999997</v>
      </c>
      <c r="F285" s="173">
        <v>0.24938882000000001</v>
      </c>
      <c r="G285" s="172">
        <v>0.23301722999999999</v>
      </c>
      <c r="H285" s="179">
        <v>78</v>
      </c>
      <c r="I285" s="179" t="s">
        <v>149</v>
      </c>
    </row>
    <row r="286" spans="1:9" ht="17.100000000000001" customHeight="1" x14ac:dyDescent="0.25">
      <c r="A286" s="217" t="s">
        <v>240</v>
      </c>
      <c r="B286" s="218">
        <v>2014</v>
      </c>
      <c r="C286" s="219">
        <v>1</v>
      </c>
      <c r="D286" s="217" t="s">
        <v>241</v>
      </c>
      <c r="E286" s="172">
        <v>0.53070616999999998</v>
      </c>
      <c r="F286" s="173">
        <v>0.17515633999999999</v>
      </c>
      <c r="G286" s="172">
        <v>0.29413749</v>
      </c>
      <c r="H286" s="179">
        <v>107</v>
      </c>
      <c r="I286" s="179" t="s">
        <v>149</v>
      </c>
    </row>
    <row r="287" spans="1:9" ht="17.100000000000001" customHeight="1" x14ac:dyDescent="0.25">
      <c r="A287" s="217" t="s">
        <v>240</v>
      </c>
      <c r="B287" s="218">
        <v>2014</v>
      </c>
      <c r="C287" s="219">
        <v>2</v>
      </c>
      <c r="D287" s="217" t="s">
        <v>0</v>
      </c>
      <c r="E287" s="172">
        <v>0.60468224000000004</v>
      </c>
      <c r="F287" s="173">
        <v>0.10671499</v>
      </c>
      <c r="G287" s="172">
        <v>0.28860277000000001</v>
      </c>
      <c r="H287" s="179">
        <v>106</v>
      </c>
      <c r="I287" s="179" t="s">
        <v>149</v>
      </c>
    </row>
    <row r="288" spans="1:9" ht="17.100000000000001" customHeight="1" x14ac:dyDescent="0.25">
      <c r="A288" s="217" t="s">
        <v>240</v>
      </c>
      <c r="B288" s="218">
        <v>2014</v>
      </c>
      <c r="C288" s="219">
        <v>3</v>
      </c>
      <c r="D288" s="217" t="s">
        <v>1</v>
      </c>
      <c r="E288" s="172">
        <v>0.55587255999999996</v>
      </c>
      <c r="F288" s="173">
        <v>0.20920068999999999</v>
      </c>
      <c r="G288" s="172">
        <v>0.23492674999999999</v>
      </c>
      <c r="H288" s="179">
        <v>107</v>
      </c>
      <c r="I288" s="179" t="s">
        <v>149</v>
      </c>
    </row>
    <row r="289" spans="1:9" ht="17.100000000000001" customHeight="1" x14ac:dyDescent="0.25">
      <c r="A289" s="217" t="s">
        <v>240</v>
      </c>
      <c r="B289" s="218">
        <v>2014</v>
      </c>
      <c r="C289" s="219">
        <v>4</v>
      </c>
      <c r="D289" s="217" t="s">
        <v>75</v>
      </c>
      <c r="E289" s="172">
        <v>0.6932625</v>
      </c>
      <c r="F289" s="173">
        <v>0.14996108</v>
      </c>
      <c r="G289" s="172">
        <v>0.15677642</v>
      </c>
      <c r="H289" s="179">
        <v>105</v>
      </c>
      <c r="I289" s="179" t="s">
        <v>149</v>
      </c>
    </row>
    <row r="290" spans="1:9" ht="17.100000000000001" customHeight="1" x14ac:dyDescent="0.25">
      <c r="A290" s="217" t="s">
        <v>240</v>
      </c>
      <c r="B290" s="218">
        <v>2014</v>
      </c>
      <c r="C290" s="219">
        <v>5</v>
      </c>
      <c r="D290" s="217" t="s">
        <v>2</v>
      </c>
      <c r="E290" s="172">
        <v>0.83843188000000002</v>
      </c>
      <c r="F290" s="173">
        <v>8.7966059999999999E-2</v>
      </c>
      <c r="G290" s="172">
        <v>7.3602059999999997E-2</v>
      </c>
      <c r="H290" s="179">
        <v>105</v>
      </c>
      <c r="I290" s="179" t="s">
        <v>149</v>
      </c>
    </row>
    <row r="291" spans="1:9" ht="17.100000000000001" customHeight="1" x14ac:dyDescent="0.25">
      <c r="A291" s="217" t="s">
        <v>240</v>
      </c>
      <c r="B291" s="218">
        <v>2014</v>
      </c>
      <c r="C291" s="219">
        <v>6</v>
      </c>
      <c r="D291" s="217" t="s">
        <v>3</v>
      </c>
      <c r="E291" s="172">
        <v>0.71388971000000001</v>
      </c>
      <c r="F291" s="173">
        <v>0.13409372999999999</v>
      </c>
      <c r="G291" s="172">
        <v>0.15201656</v>
      </c>
      <c r="H291" s="179">
        <v>104</v>
      </c>
      <c r="I291" s="179" t="s">
        <v>149</v>
      </c>
    </row>
    <row r="292" spans="1:9" ht="17.100000000000001" customHeight="1" x14ac:dyDescent="0.25">
      <c r="A292" s="217" t="s">
        <v>240</v>
      </c>
      <c r="B292" s="218">
        <v>2014</v>
      </c>
      <c r="C292" s="219">
        <v>7</v>
      </c>
      <c r="D292" s="217" t="s">
        <v>80</v>
      </c>
      <c r="E292" s="172">
        <v>0.96309639999999996</v>
      </c>
      <c r="F292" s="173">
        <v>2.3008810000000001E-2</v>
      </c>
      <c r="G292" s="172">
        <v>1.3894790000000001E-2</v>
      </c>
      <c r="H292" s="179">
        <v>105</v>
      </c>
      <c r="I292" s="179" t="s">
        <v>149</v>
      </c>
    </row>
    <row r="293" spans="1:9" ht="17.100000000000001" customHeight="1" x14ac:dyDescent="0.25">
      <c r="A293" s="217" t="s">
        <v>240</v>
      </c>
      <c r="B293" s="218">
        <v>2014</v>
      </c>
      <c r="C293" s="219">
        <v>8</v>
      </c>
      <c r="D293" s="217" t="s">
        <v>4</v>
      </c>
      <c r="E293" s="172">
        <v>0.86101260999999996</v>
      </c>
      <c r="F293" s="173">
        <v>9.7609829999999995E-2</v>
      </c>
      <c r="G293" s="172">
        <v>4.1377560000000001E-2</v>
      </c>
      <c r="H293" s="179">
        <v>107</v>
      </c>
      <c r="I293" s="179" t="s">
        <v>149</v>
      </c>
    </row>
    <row r="294" spans="1:9" ht="17.100000000000001" customHeight="1" x14ac:dyDescent="0.25">
      <c r="A294" s="217" t="s">
        <v>240</v>
      </c>
      <c r="B294" s="218">
        <v>2014</v>
      </c>
      <c r="C294" s="219">
        <v>9</v>
      </c>
      <c r="D294" s="217" t="s">
        <v>242</v>
      </c>
      <c r="E294" s="172">
        <v>0.30410922000000001</v>
      </c>
      <c r="F294" s="173">
        <v>0.13082229000000001</v>
      </c>
      <c r="G294" s="172">
        <v>0.56506849999999997</v>
      </c>
      <c r="H294" s="179">
        <v>105</v>
      </c>
      <c r="I294" s="179">
        <v>0</v>
      </c>
    </row>
    <row r="295" spans="1:9" ht="17.100000000000001" customHeight="1" x14ac:dyDescent="0.25">
      <c r="A295" s="217" t="s">
        <v>240</v>
      </c>
      <c r="B295" s="218">
        <v>2014</v>
      </c>
      <c r="C295" s="219">
        <v>10</v>
      </c>
      <c r="D295" s="217" t="s">
        <v>243</v>
      </c>
      <c r="E295" s="172">
        <v>0.28671912999999999</v>
      </c>
      <c r="F295" s="173">
        <v>0.18357836999999999</v>
      </c>
      <c r="G295" s="172">
        <v>0.52970249999999997</v>
      </c>
      <c r="H295" s="179">
        <v>107</v>
      </c>
      <c r="I295" s="179">
        <v>0</v>
      </c>
    </row>
    <row r="296" spans="1:9" ht="17.100000000000001" customHeight="1" x14ac:dyDescent="0.25">
      <c r="A296" s="217" t="s">
        <v>240</v>
      </c>
      <c r="B296" s="218">
        <v>2014</v>
      </c>
      <c r="C296" s="219">
        <v>11</v>
      </c>
      <c r="D296" s="217" t="s">
        <v>244</v>
      </c>
      <c r="E296" s="172">
        <v>0.56071157999999999</v>
      </c>
      <c r="F296" s="173">
        <v>0.17335901000000001</v>
      </c>
      <c r="G296" s="172">
        <v>0.26592940999999998</v>
      </c>
      <c r="H296" s="179">
        <v>103</v>
      </c>
      <c r="I296" s="179">
        <v>2</v>
      </c>
    </row>
    <row r="297" spans="1:9" ht="17.100000000000001" customHeight="1" x14ac:dyDescent="0.25">
      <c r="A297" s="217" t="s">
        <v>240</v>
      </c>
      <c r="B297" s="218">
        <v>2014</v>
      </c>
      <c r="C297" s="219">
        <v>12</v>
      </c>
      <c r="D297" s="217" t="s">
        <v>361</v>
      </c>
      <c r="E297" s="172">
        <v>0.76815100000000003</v>
      </c>
      <c r="F297" s="173">
        <v>7.1641360000000001E-2</v>
      </c>
      <c r="G297" s="172">
        <v>0.16020764000000001</v>
      </c>
      <c r="H297" s="179">
        <v>106</v>
      </c>
      <c r="I297" s="179">
        <v>0</v>
      </c>
    </row>
    <row r="298" spans="1:9" ht="17.100000000000001" customHeight="1" x14ac:dyDescent="0.25">
      <c r="A298" s="217" t="s">
        <v>240</v>
      </c>
      <c r="B298" s="218">
        <v>2014</v>
      </c>
      <c r="C298" s="219">
        <v>13</v>
      </c>
      <c r="D298" s="217" t="s">
        <v>7</v>
      </c>
      <c r="E298" s="172">
        <v>0.86925282000000004</v>
      </c>
      <c r="F298" s="173">
        <v>0.10179703</v>
      </c>
      <c r="G298" s="172">
        <v>2.8950150000000001E-2</v>
      </c>
      <c r="H298" s="179">
        <v>106</v>
      </c>
      <c r="I298" s="179">
        <v>0</v>
      </c>
    </row>
    <row r="299" spans="1:9" ht="35.1" customHeight="1" x14ac:dyDescent="0.25">
      <c r="A299" s="217" t="s">
        <v>240</v>
      </c>
      <c r="B299" s="218">
        <v>2014</v>
      </c>
      <c r="C299" s="219">
        <v>14</v>
      </c>
      <c r="D299" s="170" t="s">
        <v>373</v>
      </c>
      <c r="E299" s="172">
        <v>0.48794557</v>
      </c>
      <c r="F299" s="173">
        <v>0.24698302999999999</v>
      </c>
      <c r="G299" s="172">
        <v>0.26507140000000001</v>
      </c>
      <c r="H299" s="179">
        <v>107</v>
      </c>
      <c r="I299" s="179">
        <v>0</v>
      </c>
    </row>
    <row r="300" spans="1:9" ht="17.100000000000001" customHeight="1" x14ac:dyDescent="0.25">
      <c r="A300" s="217" t="s">
        <v>240</v>
      </c>
      <c r="B300" s="218">
        <v>2014</v>
      </c>
      <c r="C300" s="219">
        <v>15</v>
      </c>
      <c r="D300" s="217" t="s">
        <v>81</v>
      </c>
      <c r="E300" s="172">
        <v>0.68007848000000004</v>
      </c>
      <c r="F300" s="173">
        <v>0.19633326000000001</v>
      </c>
      <c r="G300" s="172">
        <v>0.12358826000000001</v>
      </c>
      <c r="H300" s="179">
        <v>105</v>
      </c>
      <c r="I300" s="179">
        <v>2</v>
      </c>
    </row>
    <row r="301" spans="1:9" ht="17.100000000000001" customHeight="1" x14ac:dyDescent="0.25">
      <c r="A301" s="217" t="s">
        <v>240</v>
      </c>
      <c r="B301" s="218">
        <v>2014</v>
      </c>
      <c r="C301" s="219">
        <v>16</v>
      </c>
      <c r="D301" s="217" t="s">
        <v>8</v>
      </c>
      <c r="E301" s="172">
        <v>0.89545993999999995</v>
      </c>
      <c r="F301" s="173">
        <v>9.0928789999999995E-2</v>
      </c>
      <c r="G301" s="172">
        <v>1.361127E-2</v>
      </c>
      <c r="H301" s="179">
        <v>107</v>
      </c>
      <c r="I301" s="179">
        <v>0</v>
      </c>
    </row>
    <row r="302" spans="1:9" ht="17.100000000000001" customHeight="1" x14ac:dyDescent="0.25">
      <c r="A302" s="217" t="s">
        <v>240</v>
      </c>
      <c r="B302" s="218">
        <v>2014</v>
      </c>
      <c r="C302" s="219">
        <v>17</v>
      </c>
      <c r="D302" s="217" t="s">
        <v>247</v>
      </c>
      <c r="E302" s="172">
        <v>0.53370521000000004</v>
      </c>
      <c r="F302" s="173">
        <v>0.26550496000000001</v>
      </c>
      <c r="G302" s="172">
        <v>0.20078984</v>
      </c>
      <c r="H302" s="179">
        <v>95</v>
      </c>
      <c r="I302" s="179">
        <v>11</v>
      </c>
    </row>
    <row r="303" spans="1:9" ht="17.100000000000001" customHeight="1" x14ac:dyDescent="0.25">
      <c r="A303" s="217" t="s">
        <v>240</v>
      </c>
      <c r="B303" s="218">
        <v>2014</v>
      </c>
      <c r="C303" s="219">
        <v>18</v>
      </c>
      <c r="D303" s="217" t="s">
        <v>10</v>
      </c>
      <c r="E303" s="172">
        <v>0.1078283</v>
      </c>
      <c r="F303" s="173">
        <v>0.27735619</v>
      </c>
      <c r="G303" s="172">
        <v>0.61481551000000001</v>
      </c>
      <c r="H303" s="179">
        <v>105</v>
      </c>
      <c r="I303" s="179">
        <v>2</v>
      </c>
    </row>
    <row r="304" spans="1:9" ht="35.1" customHeight="1" x14ac:dyDescent="0.25">
      <c r="A304" s="217" t="s">
        <v>240</v>
      </c>
      <c r="B304" s="218">
        <v>2014</v>
      </c>
      <c r="C304" s="219">
        <v>19</v>
      </c>
      <c r="D304" s="170" t="s">
        <v>374</v>
      </c>
      <c r="E304" s="172">
        <v>0.63674487000000002</v>
      </c>
      <c r="F304" s="173">
        <v>0.14509530000000001</v>
      </c>
      <c r="G304" s="172">
        <v>0.21815983999999999</v>
      </c>
      <c r="H304" s="179">
        <v>102</v>
      </c>
      <c r="I304" s="179">
        <v>5</v>
      </c>
    </row>
    <row r="305" spans="1:9" ht="17.100000000000001" customHeight="1" x14ac:dyDescent="0.25">
      <c r="A305" s="217" t="s">
        <v>240</v>
      </c>
      <c r="B305" s="218">
        <v>2014</v>
      </c>
      <c r="C305" s="219">
        <v>20</v>
      </c>
      <c r="D305" s="217" t="s">
        <v>249</v>
      </c>
      <c r="E305" s="172">
        <v>0.81179257999999999</v>
      </c>
      <c r="F305" s="173">
        <v>8.9069140000000005E-2</v>
      </c>
      <c r="G305" s="172">
        <v>9.9138279999999995E-2</v>
      </c>
      <c r="H305" s="179">
        <v>106</v>
      </c>
      <c r="I305" s="179" t="s">
        <v>149</v>
      </c>
    </row>
    <row r="306" spans="1:9" ht="17.100000000000001" customHeight="1" x14ac:dyDescent="0.25">
      <c r="A306" s="217" t="s">
        <v>240</v>
      </c>
      <c r="B306" s="218">
        <v>2014</v>
      </c>
      <c r="C306" s="219">
        <v>21</v>
      </c>
      <c r="D306" s="217" t="s">
        <v>12</v>
      </c>
      <c r="E306" s="172">
        <v>0.58303017999999995</v>
      </c>
      <c r="F306" s="173">
        <v>0.19531491000000001</v>
      </c>
      <c r="G306" s="172">
        <v>0.22165491000000001</v>
      </c>
      <c r="H306" s="179">
        <v>101</v>
      </c>
      <c r="I306" s="179">
        <v>6</v>
      </c>
    </row>
    <row r="307" spans="1:9" ht="17.100000000000001" customHeight="1" x14ac:dyDescent="0.25">
      <c r="A307" s="217" t="s">
        <v>240</v>
      </c>
      <c r="B307" s="218">
        <v>2014</v>
      </c>
      <c r="C307" s="219">
        <v>22</v>
      </c>
      <c r="D307" s="217" t="s">
        <v>13</v>
      </c>
      <c r="E307" s="172">
        <v>0.42855331000000002</v>
      </c>
      <c r="F307" s="173">
        <v>0.23383324999999999</v>
      </c>
      <c r="G307" s="172">
        <v>0.33761343999999999</v>
      </c>
      <c r="H307" s="179">
        <v>93</v>
      </c>
      <c r="I307" s="179">
        <v>14</v>
      </c>
    </row>
    <row r="308" spans="1:9" ht="17.100000000000001" customHeight="1" x14ac:dyDescent="0.25">
      <c r="A308" s="217" t="s">
        <v>240</v>
      </c>
      <c r="B308" s="218">
        <v>2014</v>
      </c>
      <c r="C308" s="219">
        <v>23</v>
      </c>
      <c r="D308" s="217" t="s">
        <v>14</v>
      </c>
      <c r="E308" s="172">
        <v>0.29698123999999998</v>
      </c>
      <c r="F308" s="173">
        <v>0.45830827000000002</v>
      </c>
      <c r="G308" s="172">
        <v>0.24471049</v>
      </c>
      <c r="H308" s="179">
        <v>79</v>
      </c>
      <c r="I308" s="179">
        <v>28</v>
      </c>
    </row>
    <row r="309" spans="1:9" ht="17.100000000000001" customHeight="1" x14ac:dyDescent="0.25">
      <c r="A309" s="217" t="s">
        <v>240</v>
      </c>
      <c r="B309" s="218">
        <v>2014</v>
      </c>
      <c r="C309" s="219">
        <v>24</v>
      </c>
      <c r="D309" s="217" t="s">
        <v>250</v>
      </c>
      <c r="E309" s="172">
        <v>0.33462461999999998</v>
      </c>
      <c r="F309" s="173">
        <v>0.34657196000000001</v>
      </c>
      <c r="G309" s="172">
        <v>0.31880341000000001</v>
      </c>
      <c r="H309" s="179">
        <v>90</v>
      </c>
      <c r="I309" s="179">
        <v>16</v>
      </c>
    </row>
    <row r="310" spans="1:9" ht="17.100000000000001" customHeight="1" x14ac:dyDescent="0.25">
      <c r="A310" s="217" t="s">
        <v>240</v>
      </c>
      <c r="B310" s="218">
        <v>2014</v>
      </c>
      <c r="C310" s="219">
        <v>25</v>
      </c>
      <c r="D310" s="217" t="s">
        <v>16</v>
      </c>
      <c r="E310" s="172">
        <v>0.46535925</v>
      </c>
      <c r="F310" s="173">
        <v>0.31950390000000001</v>
      </c>
      <c r="G310" s="172">
        <v>0.21513684999999999</v>
      </c>
      <c r="H310" s="179">
        <v>90</v>
      </c>
      <c r="I310" s="179">
        <v>16</v>
      </c>
    </row>
    <row r="311" spans="1:9" ht="17.100000000000001" customHeight="1" x14ac:dyDescent="0.25">
      <c r="A311" s="217" t="s">
        <v>240</v>
      </c>
      <c r="B311" s="218">
        <v>2014</v>
      </c>
      <c r="C311" s="219">
        <v>26</v>
      </c>
      <c r="D311" s="217" t="s">
        <v>82</v>
      </c>
      <c r="E311" s="172">
        <v>0.74133884999999999</v>
      </c>
      <c r="F311" s="173">
        <v>0.12624435000000001</v>
      </c>
      <c r="G311" s="172">
        <v>0.1324168</v>
      </c>
      <c r="H311" s="179">
        <v>107</v>
      </c>
      <c r="I311" s="179">
        <v>0</v>
      </c>
    </row>
    <row r="312" spans="1:9" ht="17.100000000000001" customHeight="1" x14ac:dyDescent="0.25">
      <c r="A312" s="217" t="s">
        <v>240</v>
      </c>
      <c r="B312" s="218">
        <v>2014</v>
      </c>
      <c r="C312" s="219">
        <v>27</v>
      </c>
      <c r="D312" s="217" t="s">
        <v>17</v>
      </c>
      <c r="E312" s="172">
        <v>0.40546341000000002</v>
      </c>
      <c r="F312" s="173">
        <v>0.35912258000000002</v>
      </c>
      <c r="G312" s="172">
        <v>0.23541401000000001</v>
      </c>
      <c r="H312" s="179">
        <v>103</v>
      </c>
      <c r="I312" s="179">
        <v>3</v>
      </c>
    </row>
    <row r="313" spans="1:9" ht="17.100000000000001" customHeight="1" x14ac:dyDescent="0.25">
      <c r="A313" s="217" t="s">
        <v>251</v>
      </c>
      <c r="B313" s="218">
        <v>2014</v>
      </c>
      <c r="C313" s="219">
        <v>28</v>
      </c>
      <c r="D313" s="217" t="s">
        <v>18</v>
      </c>
      <c r="E313" s="172">
        <v>0.91630354000000003</v>
      </c>
      <c r="F313" s="173">
        <v>4.4579569999999999E-2</v>
      </c>
      <c r="G313" s="172">
        <v>3.9116890000000001E-2</v>
      </c>
      <c r="H313" s="179">
        <v>107</v>
      </c>
      <c r="I313" s="179" t="s">
        <v>149</v>
      </c>
    </row>
    <row r="314" spans="1:9" ht="35.1" customHeight="1" x14ac:dyDescent="0.25">
      <c r="A314" s="217" t="s">
        <v>240</v>
      </c>
      <c r="B314" s="218">
        <v>2014</v>
      </c>
      <c r="C314" s="219">
        <v>29</v>
      </c>
      <c r="D314" s="170" t="s">
        <v>362</v>
      </c>
      <c r="E314" s="172">
        <v>0.79407333000000002</v>
      </c>
      <c r="F314" s="173">
        <v>8.9337990000000006E-2</v>
      </c>
      <c r="G314" s="172">
        <v>0.11658868</v>
      </c>
      <c r="H314" s="179">
        <v>106</v>
      </c>
      <c r="I314" s="179">
        <v>0</v>
      </c>
    </row>
    <row r="315" spans="1:9" ht="17.100000000000001" customHeight="1" x14ac:dyDescent="0.25">
      <c r="A315" s="217" t="s">
        <v>240</v>
      </c>
      <c r="B315" s="218">
        <v>2014</v>
      </c>
      <c r="C315" s="219">
        <v>30</v>
      </c>
      <c r="D315" s="217" t="s">
        <v>19</v>
      </c>
      <c r="E315" s="172">
        <v>0.45228119999999999</v>
      </c>
      <c r="F315" s="173">
        <v>0.15918518000000001</v>
      </c>
      <c r="G315" s="172">
        <v>0.38853362000000002</v>
      </c>
      <c r="H315" s="179">
        <v>102</v>
      </c>
      <c r="I315" s="179">
        <v>2</v>
      </c>
    </row>
    <row r="316" spans="1:9" ht="17.100000000000001" customHeight="1" x14ac:dyDescent="0.25">
      <c r="A316" s="217" t="s">
        <v>240</v>
      </c>
      <c r="B316" s="218">
        <v>2014</v>
      </c>
      <c r="C316" s="219">
        <v>31</v>
      </c>
      <c r="D316" s="217" t="s">
        <v>20</v>
      </c>
      <c r="E316" s="172">
        <v>0.56534885999999995</v>
      </c>
      <c r="F316" s="173">
        <v>0.23263428999999999</v>
      </c>
      <c r="G316" s="172">
        <v>0.20201685</v>
      </c>
      <c r="H316" s="179">
        <v>106</v>
      </c>
      <c r="I316" s="179">
        <v>0</v>
      </c>
    </row>
    <row r="317" spans="1:9" ht="17.100000000000001" customHeight="1" x14ac:dyDescent="0.25">
      <c r="A317" s="217" t="s">
        <v>240</v>
      </c>
      <c r="B317" s="218">
        <v>2014</v>
      </c>
      <c r="C317" s="219">
        <v>32</v>
      </c>
      <c r="D317" s="217" t="s">
        <v>21</v>
      </c>
      <c r="E317" s="172">
        <v>0.38834885000000002</v>
      </c>
      <c r="F317" s="173">
        <v>0.34411218999999998</v>
      </c>
      <c r="G317" s="172">
        <v>0.26753895</v>
      </c>
      <c r="H317" s="179">
        <v>105</v>
      </c>
      <c r="I317" s="179">
        <v>1</v>
      </c>
    </row>
    <row r="318" spans="1:9" ht="17.100000000000001" customHeight="1" x14ac:dyDescent="0.25">
      <c r="A318" s="217" t="s">
        <v>240</v>
      </c>
      <c r="B318" s="218">
        <v>2014</v>
      </c>
      <c r="C318" s="219">
        <v>33</v>
      </c>
      <c r="D318" s="217" t="s">
        <v>22</v>
      </c>
      <c r="E318" s="172">
        <v>0.10063395999999999</v>
      </c>
      <c r="F318" s="173">
        <v>0.35869516000000001</v>
      </c>
      <c r="G318" s="172">
        <v>0.54067087999999996</v>
      </c>
      <c r="H318" s="179">
        <v>84</v>
      </c>
      <c r="I318" s="179">
        <v>19</v>
      </c>
    </row>
    <row r="319" spans="1:9" ht="35.1" customHeight="1" x14ac:dyDescent="0.25">
      <c r="A319" s="217" t="s">
        <v>240</v>
      </c>
      <c r="B319" s="218">
        <v>2014</v>
      </c>
      <c r="C319" s="219">
        <v>34</v>
      </c>
      <c r="D319" s="170" t="s">
        <v>363</v>
      </c>
      <c r="E319" s="172">
        <v>0.28042361999999998</v>
      </c>
      <c r="F319" s="173">
        <v>0.46940095999999998</v>
      </c>
      <c r="G319" s="172">
        <v>0.25017541999999998</v>
      </c>
      <c r="H319" s="179">
        <v>96</v>
      </c>
      <c r="I319" s="179">
        <v>10</v>
      </c>
    </row>
    <row r="320" spans="1:9" ht="17.100000000000001" customHeight="1" x14ac:dyDescent="0.25">
      <c r="A320" s="217" t="s">
        <v>240</v>
      </c>
      <c r="B320" s="218">
        <v>2014</v>
      </c>
      <c r="C320" s="219">
        <v>35</v>
      </c>
      <c r="D320" s="217" t="s">
        <v>83</v>
      </c>
      <c r="E320" s="172">
        <v>0.56439384000000004</v>
      </c>
      <c r="F320" s="173">
        <v>0.27257123999999999</v>
      </c>
      <c r="G320" s="172">
        <v>0.16303492</v>
      </c>
      <c r="H320" s="179">
        <v>105</v>
      </c>
      <c r="I320" s="179">
        <v>1</v>
      </c>
    </row>
    <row r="321" spans="1:9" ht="17.100000000000001" customHeight="1" x14ac:dyDescent="0.25">
      <c r="A321" s="217" t="s">
        <v>240</v>
      </c>
      <c r="B321" s="218">
        <v>2014</v>
      </c>
      <c r="C321" s="219">
        <v>36</v>
      </c>
      <c r="D321" s="217" t="s">
        <v>23</v>
      </c>
      <c r="E321" s="172">
        <v>0.58163158999999998</v>
      </c>
      <c r="F321" s="173">
        <v>0.20439421999999999</v>
      </c>
      <c r="G321" s="172">
        <v>0.21397418000000001</v>
      </c>
      <c r="H321" s="179">
        <v>103</v>
      </c>
      <c r="I321" s="179">
        <v>2</v>
      </c>
    </row>
    <row r="322" spans="1:9" ht="35.1" customHeight="1" x14ac:dyDescent="0.25">
      <c r="A322" s="217" t="s">
        <v>240</v>
      </c>
      <c r="B322" s="218">
        <v>2014</v>
      </c>
      <c r="C322" s="219">
        <v>37</v>
      </c>
      <c r="D322" s="170" t="s">
        <v>364</v>
      </c>
      <c r="E322" s="172">
        <v>0.44785891</v>
      </c>
      <c r="F322" s="173">
        <v>0.30881217999999999</v>
      </c>
      <c r="G322" s="172">
        <v>0.24332891000000001</v>
      </c>
      <c r="H322" s="179">
        <v>100</v>
      </c>
      <c r="I322" s="179">
        <v>6</v>
      </c>
    </row>
    <row r="323" spans="1:9" ht="53.1" customHeight="1" x14ac:dyDescent="0.25">
      <c r="A323" s="217" t="s">
        <v>240</v>
      </c>
      <c r="B323" s="218">
        <v>2014</v>
      </c>
      <c r="C323" s="219">
        <v>38</v>
      </c>
      <c r="D323" s="170" t="s">
        <v>365</v>
      </c>
      <c r="E323" s="172">
        <v>0.62273076999999999</v>
      </c>
      <c r="F323" s="173">
        <v>0.25100504000000001</v>
      </c>
      <c r="G323" s="172">
        <v>0.12626419</v>
      </c>
      <c r="H323" s="179">
        <v>91</v>
      </c>
      <c r="I323" s="179">
        <v>13</v>
      </c>
    </row>
    <row r="324" spans="1:9" ht="17.100000000000001" customHeight="1" x14ac:dyDescent="0.25">
      <c r="A324" s="217" t="s">
        <v>240</v>
      </c>
      <c r="B324" s="218">
        <v>2014</v>
      </c>
      <c r="C324" s="219">
        <v>39</v>
      </c>
      <c r="D324" s="217" t="s">
        <v>25</v>
      </c>
      <c r="E324" s="172">
        <v>0.82887679999999997</v>
      </c>
      <c r="F324" s="173">
        <v>0.12547423999999999</v>
      </c>
      <c r="G324" s="172">
        <v>4.5648960000000002E-2</v>
      </c>
      <c r="H324" s="179">
        <v>103</v>
      </c>
      <c r="I324" s="179">
        <v>3</v>
      </c>
    </row>
    <row r="325" spans="1:9" ht="17.100000000000001" customHeight="1" x14ac:dyDescent="0.25">
      <c r="A325" s="217" t="s">
        <v>240</v>
      </c>
      <c r="B325" s="218">
        <v>2014</v>
      </c>
      <c r="C325" s="219">
        <v>40</v>
      </c>
      <c r="D325" s="217" t="s">
        <v>255</v>
      </c>
      <c r="E325" s="172">
        <v>0.46243446999999999</v>
      </c>
      <c r="F325" s="173">
        <v>0.25331861</v>
      </c>
      <c r="G325" s="172">
        <v>0.28424692000000001</v>
      </c>
      <c r="H325" s="179">
        <v>106</v>
      </c>
      <c r="I325" s="179" t="s">
        <v>149</v>
      </c>
    </row>
    <row r="326" spans="1:9" ht="17.100000000000001" customHeight="1" x14ac:dyDescent="0.25">
      <c r="A326" s="217" t="s">
        <v>240</v>
      </c>
      <c r="B326" s="218">
        <v>2014</v>
      </c>
      <c r="C326" s="219">
        <v>41</v>
      </c>
      <c r="D326" s="217" t="s">
        <v>256</v>
      </c>
      <c r="E326" s="172">
        <v>0.52483491999999998</v>
      </c>
      <c r="F326" s="173">
        <v>0.19895113</v>
      </c>
      <c r="G326" s="172">
        <v>0.27621394999999999</v>
      </c>
      <c r="H326" s="179">
        <v>102</v>
      </c>
      <c r="I326" s="179">
        <v>4</v>
      </c>
    </row>
    <row r="327" spans="1:9" ht="17.100000000000001" customHeight="1" x14ac:dyDescent="0.25">
      <c r="A327" s="217" t="s">
        <v>240</v>
      </c>
      <c r="B327" s="218">
        <v>2014</v>
      </c>
      <c r="C327" s="219">
        <v>42</v>
      </c>
      <c r="D327" s="217" t="s">
        <v>84</v>
      </c>
      <c r="E327" s="172">
        <v>0.67571398999999999</v>
      </c>
      <c r="F327" s="173">
        <v>0.1348578</v>
      </c>
      <c r="G327" s="172">
        <v>0.18942822000000001</v>
      </c>
      <c r="H327" s="179">
        <v>106</v>
      </c>
      <c r="I327" s="179">
        <v>0</v>
      </c>
    </row>
    <row r="328" spans="1:9" ht="17.100000000000001" customHeight="1" x14ac:dyDescent="0.25">
      <c r="A328" s="217" t="s">
        <v>240</v>
      </c>
      <c r="B328" s="218">
        <v>2014</v>
      </c>
      <c r="C328" s="219">
        <v>43</v>
      </c>
      <c r="D328" s="217" t="s">
        <v>28</v>
      </c>
      <c r="E328" s="172">
        <v>0.71670018000000002</v>
      </c>
      <c r="F328" s="173">
        <v>0.11863559999999999</v>
      </c>
      <c r="G328" s="172">
        <v>0.16466421000000001</v>
      </c>
      <c r="H328" s="179">
        <v>106</v>
      </c>
      <c r="I328" s="179">
        <v>0</v>
      </c>
    </row>
    <row r="329" spans="1:9" ht="17.100000000000001" customHeight="1" x14ac:dyDescent="0.25">
      <c r="A329" s="217" t="s">
        <v>240</v>
      </c>
      <c r="B329" s="218">
        <v>2014</v>
      </c>
      <c r="C329" s="219">
        <v>44</v>
      </c>
      <c r="D329" s="217" t="s">
        <v>29</v>
      </c>
      <c r="E329" s="172">
        <v>0.59604712999999998</v>
      </c>
      <c r="F329" s="173">
        <v>0.25202384</v>
      </c>
      <c r="G329" s="172">
        <v>0.15192902999999999</v>
      </c>
      <c r="H329" s="179">
        <v>104</v>
      </c>
      <c r="I329" s="179">
        <v>1</v>
      </c>
    </row>
    <row r="330" spans="1:9" ht="17.100000000000001" customHeight="1" x14ac:dyDescent="0.25">
      <c r="A330" s="217" t="s">
        <v>240</v>
      </c>
      <c r="B330" s="218">
        <v>2014</v>
      </c>
      <c r="C330" s="219">
        <v>45</v>
      </c>
      <c r="D330" s="217" t="s">
        <v>30</v>
      </c>
      <c r="E330" s="172">
        <v>0.69891632999999997</v>
      </c>
      <c r="F330" s="173">
        <v>0.2177026</v>
      </c>
      <c r="G330" s="172">
        <v>8.3381070000000002E-2</v>
      </c>
      <c r="H330" s="179">
        <v>93</v>
      </c>
      <c r="I330" s="179">
        <v>12</v>
      </c>
    </row>
    <row r="331" spans="1:9" ht="17.100000000000001" customHeight="1" x14ac:dyDescent="0.25">
      <c r="A331" s="217" t="s">
        <v>240</v>
      </c>
      <c r="B331" s="218">
        <v>2014</v>
      </c>
      <c r="C331" s="219">
        <v>46</v>
      </c>
      <c r="D331" s="217" t="s">
        <v>31</v>
      </c>
      <c r="E331" s="172">
        <v>0.62341603000000001</v>
      </c>
      <c r="F331" s="173">
        <v>0.19560599000000001</v>
      </c>
      <c r="G331" s="172">
        <v>0.18097798000000001</v>
      </c>
      <c r="H331" s="179">
        <v>105</v>
      </c>
      <c r="I331" s="179">
        <v>0</v>
      </c>
    </row>
    <row r="332" spans="1:9" ht="17.100000000000001" customHeight="1" x14ac:dyDescent="0.25">
      <c r="A332" s="217" t="s">
        <v>240</v>
      </c>
      <c r="B332" s="218">
        <v>2014</v>
      </c>
      <c r="C332" s="219">
        <v>47</v>
      </c>
      <c r="D332" s="217" t="s">
        <v>32</v>
      </c>
      <c r="E332" s="172">
        <v>0.61890431000000001</v>
      </c>
      <c r="F332" s="173">
        <v>0.24758163999999999</v>
      </c>
      <c r="G332" s="172">
        <v>0.13351405</v>
      </c>
      <c r="H332" s="179">
        <v>102</v>
      </c>
      <c r="I332" s="179">
        <v>4</v>
      </c>
    </row>
    <row r="333" spans="1:9" ht="17.100000000000001" customHeight="1" x14ac:dyDescent="0.25">
      <c r="A333" s="217" t="s">
        <v>240</v>
      </c>
      <c r="B333" s="218">
        <v>2014</v>
      </c>
      <c r="C333" s="219">
        <v>48</v>
      </c>
      <c r="D333" s="217" t="s">
        <v>33</v>
      </c>
      <c r="E333" s="172">
        <v>0.79289405999999996</v>
      </c>
      <c r="F333" s="173">
        <v>7.7026839999999999E-2</v>
      </c>
      <c r="G333" s="172">
        <v>0.1300791</v>
      </c>
      <c r="H333" s="179">
        <v>105</v>
      </c>
      <c r="I333" s="179" t="s">
        <v>149</v>
      </c>
    </row>
    <row r="334" spans="1:9" ht="17.100000000000001" customHeight="1" x14ac:dyDescent="0.25">
      <c r="A334" s="217" t="s">
        <v>240</v>
      </c>
      <c r="B334" s="218">
        <v>2014</v>
      </c>
      <c r="C334" s="219">
        <v>49</v>
      </c>
      <c r="D334" s="217" t="s">
        <v>76</v>
      </c>
      <c r="E334" s="172">
        <v>0.79330986999999997</v>
      </c>
      <c r="F334" s="173">
        <v>9.7424170000000004E-2</v>
      </c>
      <c r="G334" s="172">
        <v>0.10926596</v>
      </c>
      <c r="H334" s="179">
        <v>105</v>
      </c>
      <c r="I334" s="179" t="s">
        <v>149</v>
      </c>
    </row>
    <row r="335" spans="1:9" ht="17.100000000000001" customHeight="1" x14ac:dyDescent="0.25">
      <c r="A335" s="217" t="s">
        <v>240</v>
      </c>
      <c r="B335" s="218">
        <v>2014</v>
      </c>
      <c r="C335" s="219">
        <v>50</v>
      </c>
      <c r="D335" s="217" t="s">
        <v>34</v>
      </c>
      <c r="E335" s="172">
        <v>0.87501843000000001</v>
      </c>
      <c r="F335" s="173">
        <v>8.2685309999999998E-2</v>
      </c>
      <c r="G335" s="172">
        <v>4.2296260000000002E-2</v>
      </c>
      <c r="H335" s="179">
        <v>105</v>
      </c>
      <c r="I335" s="179" t="s">
        <v>149</v>
      </c>
    </row>
    <row r="336" spans="1:9" ht="17.100000000000001" customHeight="1" x14ac:dyDescent="0.25">
      <c r="A336" s="217" t="s">
        <v>240</v>
      </c>
      <c r="B336" s="218">
        <v>2014</v>
      </c>
      <c r="C336" s="219">
        <v>51</v>
      </c>
      <c r="D336" s="217" t="s">
        <v>35</v>
      </c>
      <c r="E336" s="172">
        <v>0.71276421000000001</v>
      </c>
      <c r="F336" s="173">
        <v>0.16047654</v>
      </c>
      <c r="G336" s="172">
        <v>0.12675924999999999</v>
      </c>
      <c r="H336" s="179">
        <v>105</v>
      </c>
      <c r="I336" s="179" t="s">
        <v>149</v>
      </c>
    </row>
    <row r="337" spans="1:9" ht="17.100000000000001" customHeight="1" x14ac:dyDescent="0.25">
      <c r="A337" s="217" t="s">
        <v>251</v>
      </c>
      <c r="B337" s="218">
        <v>2014</v>
      </c>
      <c r="C337" s="219">
        <v>52</v>
      </c>
      <c r="D337" s="217" t="s">
        <v>36</v>
      </c>
      <c r="E337" s="172">
        <v>0.73980060000000003</v>
      </c>
      <c r="F337" s="173">
        <v>0.17361612000000001</v>
      </c>
      <c r="G337" s="172">
        <v>8.6583270000000004E-2</v>
      </c>
      <c r="H337" s="179">
        <v>106</v>
      </c>
      <c r="I337" s="179" t="s">
        <v>149</v>
      </c>
    </row>
    <row r="338" spans="1:9" ht="35.1" customHeight="1" x14ac:dyDescent="0.25">
      <c r="A338" s="217" t="s">
        <v>240</v>
      </c>
      <c r="B338" s="218">
        <v>2014</v>
      </c>
      <c r="C338" s="219">
        <v>53</v>
      </c>
      <c r="D338" s="170" t="s">
        <v>366</v>
      </c>
      <c r="E338" s="172">
        <v>0.48630383999999999</v>
      </c>
      <c r="F338" s="173">
        <v>0.21446451999999999</v>
      </c>
      <c r="G338" s="172">
        <v>0.29923164000000002</v>
      </c>
      <c r="H338" s="179">
        <v>105</v>
      </c>
      <c r="I338" s="179">
        <v>1</v>
      </c>
    </row>
    <row r="339" spans="1:9" ht="17.100000000000001" customHeight="1" x14ac:dyDescent="0.25">
      <c r="A339" s="217" t="s">
        <v>240</v>
      </c>
      <c r="B339" s="218">
        <v>2014</v>
      </c>
      <c r="C339" s="219">
        <v>54</v>
      </c>
      <c r="D339" s="217" t="s">
        <v>38</v>
      </c>
      <c r="E339" s="172">
        <v>0.68477252</v>
      </c>
      <c r="F339" s="173">
        <v>0.15874364999999999</v>
      </c>
      <c r="G339" s="172">
        <v>0.15648382999999999</v>
      </c>
      <c r="H339" s="179">
        <v>101</v>
      </c>
      <c r="I339" s="179">
        <v>4</v>
      </c>
    </row>
    <row r="340" spans="1:9" ht="17.100000000000001" customHeight="1" x14ac:dyDescent="0.25">
      <c r="A340" s="217" t="s">
        <v>240</v>
      </c>
      <c r="B340" s="218">
        <v>2014</v>
      </c>
      <c r="C340" s="219">
        <v>55</v>
      </c>
      <c r="D340" s="217" t="s">
        <v>39</v>
      </c>
      <c r="E340" s="172">
        <v>0.63656791000000001</v>
      </c>
      <c r="F340" s="173">
        <v>0.20448151000000001</v>
      </c>
      <c r="G340" s="172">
        <v>0.15895058000000001</v>
      </c>
      <c r="H340" s="179">
        <v>96</v>
      </c>
      <c r="I340" s="179">
        <v>8</v>
      </c>
    </row>
    <row r="341" spans="1:9" ht="17.100000000000001" customHeight="1" x14ac:dyDescent="0.25">
      <c r="A341" s="217" t="s">
        <v>240</v>
      </c>
      <c r="B341" s="218">
        <v>2014</v>
      </c>
      <c r="C341" s="219">
        <v>56</v>
      </c>
      <c r="D341" s="217" t="s">
        <v>367</v>
      </c>
      <c r="E341" s="172">
        <v>0.58799566999999997</v>
      </c>
      <c r="F341" s="173">
        <v>0.19926358999999999</v>
      </c>
      <c r="G341" s="172">
        <v>0.21274074000000001</v>
      </c>
      <c r="H341" s="179">
        <v>104</v>
      </c>
      <c r="I341" s="179">
        <v>2</v>
      </c>
    </row>
    <row r="342" spans="1:9" ht="35.1" customHeight="1" x14ac:dyDescent="0.25">
      <c r="A342" s="217" t="s">
        <v>240</v>
      </c>
      <c r="B342" s="218">
        <v>2014</v>
      </c>
      <c r="C342" s="219">
        <v>57</v>
      </c>
      <c r="D342" s="170" t="s">
        <v>368</v>
      </c>
      <c r="E342" s="172">
        <v>0.51159615999999997</v>
      </c>
      <c r="F342" s="173">
        <v>0.28244794000000001</v>
      </c>
      <c r="G342" s="172">
        <v>0.2059559</v>
      </c>
      <c r="H342" s="179">
        <v>95</v>
      </c>
      <c r="I342" s="179">
        <v>11</v>
      </c>
    </row>
    <row r="343" spans="1:9" ht="35.1" customHeight="1" x14ac:dyDescent="0.25">
      <c r="A343" s="217" t="s">
        <v>240</v>
      </c>
      <c r="B343" s="218">
        <v>2014</v>
      </c>
      <c r="C343" s="219">
        <v>58</v>
      </c>
      <c r="D343" s="170" t="s">
        <v>369</v>
      </c>
      <c r="E343" s="172">
        <v>0.37351736000000002</v>
      </c>
      <c r="F343" s="173">
        <v>0.24174443000000001</v>
      </c>
      <c r="G343" s="172">
        <v>0.38473822000000002</v>
      </c>
      <c r="H343" s="179">
        <v>101</v>
      </c>
      <c r="I343" s="179">
        <v>5</v>
      </c>
    </row>
    <row r="344" spans="1:9" ht="17.100000000000001" customHeight="1" x14ac:dyDescent="0.25">
      <c r="A344" s="217" t="s">
        <v>240</v>
      </c>
      <c r="B344" s="218">
        <v>2014</v>
      </c>
      <c r="C344" s="219">
        <v>59</v>
      </c>
      <c r="D344" s="217" t="s">
        <v>41</v>
      </c>
      <c r="E344" s="172">
        <v>0.51127957999999996</v>
      </c>
      <c r="F344" s="173">
        <v>0.20843608999999999</v>
      </c>
      <c r="G344" s="172">
        <v>0.28028433000000003</v>
      </c>
      <c r="H344" s="179">
        <v>101</v>
      </c>
      <c r="I344" s="179">
        <v>5</v>
      </c>
    </row>
    <row r="345" spans="1:9" ht="35.1" customHeight="1" x14ac:dyDescent="0.25">
      <c r="A345" s="217" t="s">
        <v>251</v>
      </c>
      <c r="B345" s="218">
        <v>2014</v>
      </c>
      <c r="C345" s="219">
        <v>60</v>
      </c>
      <c r="D345" s="170" t="s">
        <v>370</v>
      </c>
      <c r="E345" s="172">
        <v>0.59820390000000001</v>
      </c>
      <c r="F345" s="173">
        <v>0.22533163</v>
      </c>
      <c r="G345" s="172">
        <v>0.17646445999999999</v>
      </c>
      <c r="H345" s="179">
        <v>101</v>
      </c>
      <c r="I345" s="179">
        <v>5</v>
      </c>
    </row>
    <row r="346" spans="1:9" ht="17.100000000000001" customHeight="1" x14ac:dyDescent="0.25">
      <c r="A346" s="217" t="s">
        <v>240</v>
      </c>
      <c r="B346" s="218">
        <v>2014</v>
      </c>
      <c r="C346" s="219">
        <v>61</v>
      </c>
      <c r="D346" s="217" t="s">
        <v>85</v>
      </c>
      <c r="E346" s="172">
        <v>0.57913197999999999</v>
      </c>
      <c r="F346" s="173">
        <v>0.14553981999999999</v>
      </c>
      <c r="G346" s="172">
        <v>0.27532820000000002</v>
      </c>
      <c r="H346" s="179">
        <v>106</v>
      </c>
      <c r="I346" s="179">
        <v>0</v>
      </c>
    </row>
    <row r="347" spans="1:9" ht="17.100000000000001" customHeight="1" x14ac:dyDescent="0.25">
      <c r="A347" s="217" t="s">
        <v>240</v>
      </c>
      <c r="B347" s="218">
        <v>2014</v>
      </c>
      <c r="C347" s="219">
        <v>62</v>
      </c>
      <c r="D347" s="217" t="s">
        <v>43</v>
      </c>
      <c r="E347" s="172">
        <v>0.21038983999999999</v>
      </c>
      <c r="F347" s="173">
        <v>0.24448774000000001</v>
      </c>
      <c r="G347" s="172">
        <v>0.54512242</v>
      </c>
      <c r="H347" s="179">
        <v>105</v>
      </c>
      <c r="I347" s="179">
        <v>1</v>
      </c>
    </row>
    <row r="348" spans="1:9" ht="35.1" customHeight="1" x14ac:dyDescent="0.25">
      <c r="A348" s="170" t="s">
        <v>371</v>
      </c>
      <c r="B348" s="218">
        <v>2014</v>
      </c>
      <c r="C348" s="219">
        <v>63</v>
      </c>
      <c r="D348" s="217" t="s">
        <v>260</v>
      </c>
      <c r="E348" s="172">
        <v>0.40569336</v>
      </c>
      <c r="F348" s="173">
        <v>0.22987619000000001</v>
      </c>
      <c r="G348" s="172">
        <v>0.36443045000000002</v>
      </c>
      <c r="H348" s="179">
        <v>106</v>
      </c>
      <c r="I348" s="179" t="s">
        <v>149</v>
      </c>
    </row>
    <row r="349" spans="1:9" ht="35.1" customHeight="1" x14ac:dyDescent="0.25">
      <c r="A349" s="170" t="s">
        <v>371</v>
      </c>
      <c r="B349" s="218">
        <v>2014</v>
      </c>
      <c r="C349" s="219">
        <v>64</v>
      </c>
      <c r="D349" s="170" t="s">
        <v>372</v>
      </c>
      <c r="E349" s="172">
        <v>0.44481295999999998</v>
      </c>
      <c r="F349" s="173">
        <v>0.23973031</v>
      </c>
      <c r="G349" s="172">
        <v>0.31545673000000002</v>
      </c>
      <c r="H349" s="179">
        <v>105</v>
      </c>
      <c r="I349" s="179" t="s">
        <v>149</v>
      </c>
    </row>
    <row r="350" spans="1:9" ht="35.1" customHeight="1" x14ac:dyDescent="0.25">
      <c r="A350" s="170" t="s">
        <v>371</v>
      </c>
      <c r="B350" s="218">
        <v>2014</v>
      </c>
      <c r="C350" s="219">
        <v>65</v>
      </c>
      <c r="D350" s="217" t="s">
        <v>262</v>
      </c>
      <c r="E350" s="172">
        <v>0.41288329000000001</v>
      </c>
      <c r="F350" s="173">
        <v>0.28590900000000002</v>
      </c>
      <c r="G350" s="172">
        <v>0.30120771000000002</v>
      </c>
      <c r="H350" s="179">
        <v>105</v>
      </c>
      <c r="I350" s="179" t="s">
        <v>149</v>
      </c>
    </row>
    <row r="351" spans="1:9" ht="35.1" customHeight="1" x14ac:dyDescent="0.25">
      <c r="A351" s="170" t="s">
        <v>371</v>
      </c>
      <c r="B351" s="218">
        <v>2014</v>
      </c>
      <c r="C351" s="219">
        <v>66</v>
      </c>
      <c r="D351" s="217" t="s">
        <v>47</v>
      </c>
      <c r="E351" s="172">
        <v>0.34860717000000002</v>
      </c>
      <c r="F351" s="173">
        <v>0.36666096999999997</v>
      </c>
      <c r="G351" s="172">
        <v>0.28473186</v>
      </c>
      <c r="H351" s="179">
        <v>106</v>
      </c>
      <c r="I351" s="179" t="s">
        <v>149</v>
      </c>
    </row>
    <row r="352" spans="1:9" ht="35.1" customHeight="1" x14ac:dyDescent="0.25">
      <c r="A352" s="170" t="s">
        <v>371</v>
      </c>
      <c r="B352" s="218">
        <v>2014</v>
      </c>
      <c r="C352" s="219">
        <v>67</v>
      </c>
      <c r="D352" s="217" t="s">
        <v>48</v>
      </c>
      <c r="E352" s="172">
        <v>0.22810279</v>
      </c>
      <c r="F352" s="173">
        <v>0.39894837999999999</v>
      </c>
      <c r="G352" s="172">
        <v>0.37294883000000001</v>
      </c>
      <c r="H352" s="179">
        <v>106</v>
      </c>
      <c r="I352" s="179" t="s">
        <v>149</v>
      </c>
    </row>
    <row r="353" spans="1:9" ht="35.1" customHeight="1" x14ac:dyDescent="0.25">
      <c r="A353" s="170" t="s">
        <v>371</v>
      </c>
      <c r="B353" s="218">
        <v>2014</v>
      </c>
      <c r="C353" s="219">
        <v>68</v>
      </c>
      <c r="D353" s="217" t="s">
        <v>49</v>
      </c>
      <c r="E353" s="172">
        <v>0.14143301</v>
      </c>
      <c r="F353" s="173">
        <v>0.36403922999999999</v>
      </c>
      <c r="G353" s="172">
        <v>0.49452775999999998</v>
      </c>
      <c r="H353" s="179">
        <v>106</v>
      </c>
      <c r="I353" s="179" t="s">
        <v>149</v>
      </c>
    </row>
    <row r="354" spans="1:9" ht="35.1" customHeight="1" x14ac:dyDescent="0.25">
      <c r="A354" s="170" t="s">
        <v>371</v>
      </c>
      <c r="B354" s="218">
        <v>2014</v>
      </c>
      <c r="C354" s="219">
        <v>69</v>
      </c>
      <c r="D354" s="217" t="s">
        <v>263</v>
      </c>
      <c r="E354" s="172">
        <v>0.52131223999999998</v>
      </c>
      <c r="F354" s="173">
        <v>0.24011336999999999</v>
      </c>
      <c r="G354" s="172">
        <v>0.23857439</v>
      </c>
      <c r="H354" s="179">
        <v>105</v>
      </c>
      <c r="I354" s="179" t="s">
        <v>149</v>
      </c>
    </row>
    <row r="355" spans="1:9" ht="35.1" customHeight="1" x14ac:dyDescent="0.25">
      <c r="A355" s="170" t="s">
        <v>371</v>
      </c>
      <c r="B355" s="218">
        <v>2014</v>
      </c>
      <c r="C355" s="219">
        <v>70</v>
      </c>
      <c r="D355" s="217" t="s">
        <v>51</v>
      </c>
      <c r="E355" s="172">
        <v>0.51393396000000002</v>
      </c>
      <c r="F355" s="173">
        <v>0.19725777</v>
      </c>
      <c r="G355" s="172">
        <v>0.28880826999999998</v>
      </c>
      <c r="H355" s="179">
        <v>105</v>
      </c>
      <c r="I355" s="179" t="s">
        <v>149</v>
      </c>
    </row>
    <row r="356" spans="1:9" ht="35.1" customHeight="1" x14ac:dyDescent="0.25">
      <c r="A356" s="170" t="s">
        <v>371</v>
      </c>
      <c r="B356" s="218">
        <v>2014</v>
      </c>
      <c r="C356" s="219">
        <v>71</v>
      </c>
      <c r="D356" s="217" t="s">
        <v>264</v>
      </c>
      <c r="E356" s="172">
        <v>0.43330300999999999</v>
      </c>
      <c r="F356" s="173">
        <v>0.24277107000000001</v>
      </c>
      <c r="G356" s="172">
        <v>0.32392591999999998</v>
      </c>
      <c r="H356" s="179">
        <v>105</v>
      </c>
      <c r="I356" s="179" t="s">
        <v>149</v>
      </c>
    </row>
    <row r="357" spans="1:9" ht="17.100000000000001" customHeight="1" x14ac:dyDescent="0.25">
      <c r="A357" s="217" t="s">
        <v>240</v>
      </c>
      <c r="B357" s="218">
        <v>2013</v>
      </c>
      <c r="C357" s="219">
        <v>1</v>
      </c>
      <c r="D357" s="217" t="s">
        <v>241</v>
      </c>
      <c r="E357" s="172">
        <v>0.48883996000000002</v>
      </c>
      <c r="F357" s="173">
        <v>0.18854602000000001</v>
      </c>
      <c r="G357" s="172">
        <v>0.32261402</v>
      </c>
      <c r="H357" s="179">
        <v>107</v>
      </c>
      <c r="I357" s="179" t="s">
        <v>149</v>
      </c>
    </row>
    <row r="358" spans="1:9" ht="17.100000000000001" customHeight="1" x14ac:dyDescent="0.25">
      <c r="A358" s="217" t="s">
        <v>240</v>
      </c>
      <c r="B358" s="218">
        <v>2013</v>
      </c>
      <c r="C358" s="219">
        <v>2</v>
      </c>
      <c r="D358" s="217" t="s">
        <v>0</v>
      </c>
      <c r="E358" s="172">
        <v>0.55831443999999997</v>
      </c>
      <c r="F358" s="173">
        <v>0.18681474000000001</v>
      </c>
      <c r="G358" s="172">
        <v>0.25487082</v>
      </c>
      <c r="H358" s="179">
        <v>104</v>
      </c>
      <c r="I358" s="179" t="s">
        <v>149</v>
      </c>
    </row>
    <row r="359" spans="1:9" ht="17.100000000000001" customHeight="1" x14ac:dyDescent="0.25">
      <c r="A359" s="217" t="s">
        <v>240</v>
      </c>
      <c r="B359" s="218">
        <v>2013</v>
      </c>
      <c r="C359" s="219">
        <v>3</v>
      </c>
      <c r="D359" s="217" t="s">
        <v>1</v>
      </c>
      <c r="E359" s="172">
        <v>0.57802567000000005</v>
      </c>
      <c r="F359" s="173">
        <v>0.19024036999999999</v>
      </c>
      <c r="G359" s="172">
        <v>0.23173395999999999</v>
      </c>
      <c r="H359" s="179">
        <v>106</v>
      </c>
      <c r="I359" s="179" t="s">
        <v>149</v>
      </c>
    </row>
    <row r="360" spans="1:9" ht="17.100000000000001" customHeight="1" x14ac:dyDescent="0.25">
      <c r="A360" s="217" t="s">
        <v>240</v>
      </c>
      <c r="B360" s="218">
        <v>2013</v>
      </c>
      <c r="C360" s="219">
        <v>4</v>
      </c>
      <c r="D360" s="217" t="s">
        <v>75</v>
      </c>
      <c r="E360" s="172">
        <v>0.64275923999999995</v>
      </c>
      <c r="F360" s="173">
        <v>0.23154986</v>
      </c>
      <c r="G360" s="172">
        <v>0.12569089</v>
      </c>
      <c r="H360" s="179">
        <v>106</v>
      </c>
      <c r="I360" s="179" t="s">
        <v>149</v>
      </c>
    </row>
    <row r="361" spans="1:9" ht="17.100000000000001" customHeight="1" x14ac:dyDescent="0.25">
      <c r="A361" s="217" t="s">
        <v>240</v>
      </c>
      <c r="B361" s="218">
        <v>2013</v>
      </c>
      <c r="C361" s="219">
        <v>5</v>
      </c>
      <c r="D361" s="217" t="s">
        <v>2</v>
      </c>
      <c r="E361" s="172">
        <v>0.82044806999999997</v>
      </c>
      <c r="F361" s="173">
        <v>8.1104599999999999E-2</v>
      </c>
      <c r="G361" s="172">
        <v>9.8447339999999994E-2</v>
      </c>
      <c r="H361" s="179">
        <v>107</v>
      </c>
      <c r="I361" s="179" t="s">
        <v>149</v>
      </c>
    </row>
    <row r="362" spans="1:9" ht="17.100000000000001" customHeight="1" x14ac:dyDescent="0.25">
      <c r="A362" s="217" t="s">
        <v>240</v>
      </c>
      <c r="B362" s="218">
        <v>2013</v>
      </c>
      <c r="C362" s="219">
        <v>6</v>
      </c>
      <c r="D362" s="217" t="s">
        <v>3</v>
      </c>
      <c r="E362" s="172">
        <v>0.67381557000000003</v>
      </c>
      <c r="F362" s="173">
        <v>0.20516640999999999</v>
      </c>
      <c r="G362" s="172">
        <v>0.12101802</v>
      </c>
      <c r="H362" s="179">
        <v>106</v>
      </c>
      <c r="I362" s="179" t="s">
        <v>149</v>
      </c>
    </row>
    <row r="363" spans="1:9" ht="17.100000000000001" customHeight="1" x14ac:dyDescent="0.25">
      <c r="A363" s="217" t="s">
        <v>240</v>
      </c>
      <c r="B363" s="218">
        <v>2013</v>
      </c>
      <c r="C363" s="219">
        <v>7</v>
      </c>
      <c r="D363" s="217" t="s">
        <v>80</v>
      </c>
      <c r="E363" s="172">
        <v>0.94286758999999998</v>
      </c>
      <c r="F363" s="173">
        <v>2.7777400000000001E-2</v>
      </c>
      <c r="G363" s="172">
        <v>2.9355010000000001E-2</v>
      </c>
      <c r="H363" s="179">
        <v>107</v>
      </c>
      <c r="I363" s="179" t="s">
        <v>149</v>
      </c>
    </row>
    <row r="364" spans="1:9" ht="17.100000000000001" customHeight="1" x14ac:dyDescent="0.25">
      <c r="A364" s="217" t="s">
        <v>240</v>
      </c>
      <c r="B364" s="218">
        <v>2013</v>
      </c>
      <c r="C364" s="219">
        <v>8</v>
      </c>
      <c r="D364" s="217" t="s">
        <v>4</v>
      </c>
      <c r="E364" s="172">
        <v>0.88282130000000003</v>
      </c>
      <c r="F364" s="173">
        <v>8.6654110000000006E-2</v>
      </c>
      <c r="G364" s="172">
        <v>3.0524590000000001E-2</v>
      </c>
      <c r="H364" s="179">
        <v>107</v>
      </c>
      <c r="I364" s="179" t="s">
        <v>149</v>
      </c>
    </row>
    <row r="365" spans="1:9" ht="17.100000000000001" customHeight="1" x14ac:dyDescent="0.25">
      <c r="A365" s="217" t="s">
        <v>240</v>
      </c>
      <c r="B365" s="218">
        <v>2013</v>
      </c>
      <c r="C365" s="219">
        <v>9</v>
      </c>
      <c r="D365" s="217" t="s">
        <v>242</v>
      </c>
      <c r="E365" s="172">
        <v>0.11999039</v>
      </c>
      <c r="F365" s="173">
        <v>2.95429E-2</v>
      </c>
      <c r="G365" s="172">
        <v>0.85046670999999996</v>
      </c>
      <c r="H365" s="179">
        <v>107</v>
      </c>
      <c r="I365" s="179">
        <v>0</v>
      </c>
    </row>
    <row r="366" spans="1:9" ht="17.100000000000001" customHeight="1" x14ac:dyDescent="0.25">
      <c r="A366" s="217" t="s">
        <v>240</v>
      </c>
      <c r="B366" s="218">
        <v>2013</v>
      </c>
      <c r="C366" s="219">
        <v>10</v>
      </c>
      <c r="D366" s="217" t="s">
        <v>243</v>
      </c>
      <c r="E366" s="172">
        <v>0.24022645000000001</v>
      </c>
      <c r="F366" s="173">
        <v>0.12153499</v>
      </c>
      <c r="G366" s="172">
        <v>0.63823856000000001</v>
      </c>
      <c r="H366" s="179">
        <v>106</v>
      </c>
      <c r="I366" s="179">
        <v>0</v>
      </c>
    </row>
    <row r="367" spans="1:9" ht="17.100000000000001" customHeight="1" x14ac:dyDescent="0.25">
      <c r="A367" s="217" t="s">
        <v>240</v>
      </c>
      <c r="B367" s="218">
        <v>2013</v>
      </c>
      <c r="C367" s="219">
        <v>11</v>
      </c>
      <c r="D367" s="217" t="s">
        <v>244</v>
      </c>
      <c r="E367" s="172">
        <v>0.54033633000000003</v>
      </c>
      <c r="F367" s="173">
        <v>0.1881949</v>
      </c>
      <c r="G367" s="172">
        <v>0.27146877000000003</v>
      </c>
      <c r="H367" s="179">
        <v>101</v>
      </c>
      <c r="I367" s="179">
        <v>0</v>
      </c>
    </row>
    <row r="368" spans="1:9" ht="17.100000000000001" customHeight="1" x14ac:dyDescent="0.25">
      <c r="A368" s="217" t="s">
        <v>240</v>
      </c>
      <c r="B368" s="218">
        <v>2013</v>
      </c>
      <c r="C368" s="219">
        <v>12</v>
      </c>
      <c r="D368" s="217" t="s">
        <v>361</v>
      </c>
      <c r="E368" s="172">
        <v>0.75388038000000002</v>
      </c>
      <c r="F368" s="173">
        <v>0.17199565999999999</v>
      </c>
      <c r="G368" s="172">
        <v>7.4123960000000003E-2</v>
      </c>
      <c r="H368" s="179">
        <v>107</v>
      </c>
      <c r="I368" s="179">
        <v>0</v>
      </c>
    </row>
    <row r="369" spans="1:9" ht="17.100000000000001" customHeight="1" x14ac:dyDescent="0.25">
      <c r="A369" s="217" t="s">
        <v>240</v>
      </c>
      <c r="B369" s="218">
        <v>2013</v>
      </c>
      <c r="C369" s="219">
        <v>13</v>
      </c>
      <c r="D369" s="217" t="s">
        <v>7</v>
      </c>
      <c r="E369" s="172">
        <v>0.86478233999999998</v>
      </c>
      <c r="F369" s="173">
        <v>9.6116800000000002E-2</v>
      </c>
      <c r="G369" s="172">
        <v>3.9100870000000003E-2</v>
      </c>
      <c r="H369" s="179">
        <v>107</v>
      </c>
      <c r="I369" s="179">
        <v>0</v>
      </c>
    </row>
    <row r="370" spans="1:9" ht="35.1" customHeight="1" x14ac:dyDescent="0.25">
      <c r="A370" s="217" t="s">
        <v>240</v>
      </c>
      <c r="B370" s="218">
        <v>2013</v>
      </c>
      <c r="C370" s="219">
        <v>14</v>
      </c>
      <c r="D370" s="170" t="s">
        <v>373</v>
      </c>
      <c r="E370" s="172">
        <v>0.48347595999999998</v>
      </c>
      <c r="F370" s="173">
        <v>0.21111989</v>
      </c>
      <c r="G370" s="172">
        <v>0.30540415999999998</v>
      </c>
      <c r="H370" s="179">
        <v>107</v>
      </c>
      <c r="I370" s="179">
        <v>0</v>
      </c>
    </row>
    <row r="371" spans="1:9" ht="17.100000000000001" customHeight="1" x14ac:dyDescent="0.25">
      <c r="A371" s="217" t="s">
        <v>240</v>
      </c>
      <c r="B371" s="218">
        <v>2013</v>
      </c>
      <c r="C371" s="219">
        <v>15</v>
      </c>
      <c r="D371" s="217" t="s">
        <v>81</v>
      </c>
      <c r="E371" s="172">
        <v>0.70300017000000004</v>
      </c>
      <c r="F371" s="173">
        <v>0.13070506000000001</v>
      </c>
      <c r="G371" s="172">
        <v>0.16629477000000001</v>
      </c>
      <c r="H371" s="179">
        <v>100</v>
      </c>
      <c r="I371" s="179">
        <v>5</v>
      </c>
    </row>
    <row r="372" spans="1:9" ht="17.100000000000001" customHeight="1" x14ac:dyDescent="0.25">
      <c r="A372" s="217" t="s">
        <v>240</v>
      </c>
      <c r="B372" s="218">
        <v>2013</v>
      </c>
      <c r="C372" s="219">
        <v>16</v>
      </c>
      <c r="D372" s="217" t="s">
        <v>8</v>
      </c>
      <c r="E372" s="172">
        <v>0.87036491000000005</v>
      </c>
      <c r="F372" s="173">
        <v>8.8868420000000004E-2</v>
      </c>
      <c r="G372" s="172">
        <v>4.0766669999999998E-2</v>
      </c>
      <c r="H372" s="179">
        <v>107</v>
      </c>
      <c r="I372" s="179">
        <v>0</v>
      </c>
    </row>
    <row r="373" spans="1:9" ht="17.100000000000001" customHeight="1" x14ac:dyDescent="0.25">
      <c r="A373" s="217" t="s">
        <v>240</v>
      </c>
      <c r="B373" s="218">
        <v>2013</v>
      </c>
      <c r="C373" s="219">
        <v>17</v>
      </c>
      <c r="D373" s="217" t="s">
        <v>247</v>
      </c>
      <c r="E373" s="172">
        <v>0.44474401000000002</v>
      </c>
      <c r="F373" s="173">
        <v>0.28241366000000001</v>
      </c>
      <c r="G373" s="172">
        <v>0.27284232000000003</v>
      </c>
      <c r="H373" s="179">
        <v>97</v>
      </c>
      <c r="I373" s="179">
        <v>10</v>
      </c>
    </row>
    <row r="374" spans="1:9" ht="17.100000000000001" customHeight="1" x14ac:dyDescent="0.25">
      <c r="A374" s="217" t="s">
        <v>240</v>
      </c>
      <c r="B374" s="218">
        <v>2013</v>
      </c>
      <c r="C374" s="219">
        <v>18</v>
      </c>
      <c r="D374" s="217" t="s">
        <v>10</v>
      </c>
      <c r="E374" s="172">
        <v>0.12498099999999999</v>
      </c>
      <c r="F374" s="173">
        <v>0.20529317999999999</v>
      </c>
      <c r="G374" s="172">
        <v>0.66972582000000003</v>
      </c>
      <c r="H374" s="179">
        <v>106</v>
      </c>
      <c r="I374" s="179">
        <v>1</v>
      </c>
    </row>
    <row r="375" spans="1:9" ht="35.1" customHeight="1" x14ac:dyDescent="0.25">
      <c r="A375" s="217" t="s">
        <v>240</v>
      </c>
      <c r="B375" s="218">
        <v>2013</v>
      </c>
      <c r="C375" s="219">
        <v>19</v>
      </c>
      <c r="D375" s="170" t="s">
        <v>374</v>
      </c>
      <c r="E375" s="172">
        <v>0.62785108999999995</v>
      </c>
      <c r="F375" s="173">
        <v>0.18502647999999999</v>
      </c>
      <c r="G375" s="172">
        <v>0.18712243000000001</v>
      </c>
      <c r="H375" s="179">
        <v>97</v>
      </c>
      <c r="I375" s="179">
        <v>10</v>
      </c>
    </row>
    <row r="376" spans="1:9" ht="17.100000000000001" customHeight="1" x14ac:dyDescent="0.25">
      <c r="A376" s="217" t="s">
        <v>240</v>
      </c>
      <c r="B376" s="218">
        <v>2013</v>
      </c>
      <c r="C376" s="219">
        <v>20</v>
      </c>
      <c r="D376" s="217" t="s">
        <v>249</v>
      </c>
      <c r="E376" s="172">
        <v>0.85984205000000002</v>
      </c>
      <c r="F376" s="173">
        <v>7.4922630000000004E-2</v>
      </c>
      <c r="G376" s="172">
        <v>6.5235310000000005E-2</v>
      </c>
      <c r="H376" s="179">
        <v>106</v>
      </c>
      <c r="I376" s="179" t="s">
        <v>149</v>
      </c>
    </row>
    <row r="377" spans="1:9" ht="17.100000000000001" customHeight="1" x14ac:dyDescent="0.25">
      <c r="A377" s="217" t="s">
        <v>240</v>
      </c>
      <c r="B377" s="218">
        <v>2013</v>
      </c>
      <c r="C377" s="219">
        <v>21</v>
      </c>
      <c r="D377" s="217" t="s">
        <v>12</v>
      </c>
      <c r="E377" s="172">
        <v>0.60904431000000003</v>
      </c>
      <c r="F377" s="173">
        <v>0.19455718999999999</v>
      </c>
      <c r="G377" s="172">
        <v>0.1963985</v>
      </c>
      <c r="H377" s="179">
        <v>106</v>
      </c>
      <c r="I377" s="179">
        <v>1</v>
      </c>
    </row>
    <row r="378" spans="1:9" ht="17.100000000000001" customHeight="1" x14ac:dyDescent="0.25">
      <c r="A378" s="217" t="s">
        <v>240</v>
      </c>
      <c r="B378" s="218">
        <v>2013</v>
      </c>
      <c r="C378" s="219">
        <v>22</v>
      </c>
      <c r="D378" s="217" t="s">
        <v>13</v>
      </c>
      <c r="E378" s="172">
        <v>0.39699570000000001</v>
      </c>
      <c r="F378" s="173">
        <v>0.27587831000000002</v>
      </c>
      <c r="G378" s="172">
        <v>0.32712598999999998</v>
      </c>
      <c r="H378" s="179">
        <v>89</v>
      </c>
      <c r="I378" s="179">
        <v>18</v>
      </c>
    </row>
    <row r="379" spans="1:9" ht="17.100000000000001" customHeight="1" x14ac:dyDescent="0.25">
      <c r="A379" s="217" t="s">
        <v>240</v>
      </c>
      <c r="B379" s="218">
        <v>2013</v>
      </c>
      <c r="C379" s="219">
        <v>23</v>
      </c>
      <c r="D379" s="217" t="s">
        <v>14</v>
      </c>
      <c r="E379" s="172">
        <v>0.29802039000000002</v>
      </c>
      <c r="F379" s="173">
        <v>0.33418605000000001</v>
      </c>
      <c r="G379" s="172">
        <v>0.36779355000000002</v>
      </c>
      <c r="H379" s="179">
        <v>93</v>
      </c>
      <c r="I379" s="179">
        <v>14</v>
      </c>
    </row>
    <row r="380" spans="1:9" ht="17.100000000000001" customHeight="1" x14ac:dyDescent="0.25">
      <c r="A380" s="217" t="s">
        <v>240</v>
      </c>
      <c r="B380" s="218">
        <v>2013</v>
      </c>
      <c r="C380" s="219">
        <v>24</v>
      </c>
      <c r="D380" s="217" t="s">
        <v>250</v>
      </c>
      <c r="E380" s="172">
        <v>0.30820526999999998</v>
      </c>
      <c r="F380" s="173">
        <v>0.26175366</v>
      </c>
      <c r="G380" s="172">
        <v>0.43004107000000003</v>
      </c>
      <c r="H380" s="179">
        <v>96</v>
      </c>
      <c r="I380" s="179">
        <v>11</v>
      </c>
    </row>
    <row r="381" spans="1:9" ht="17.100000000000001" customHeight="1" x14ac:dyDescent="0.25">
      <c r="A381" s="217" t="s">
        <v>240</v>
      </c>
      <c r="B381" s="218">
        <v>2013</v>
      </c>
      <c r="C381" s="219">
        <v>25</v>
      </c>
      <c r="D381" s="217" t="s">
        <v>16</v>
      </c>
      <c r="E381" s="172">
        <v>0.19069601999999999</v>
      </c>
      <c r="F381" s="173">
        <v>0.34750830999999999</v>
      </c>
      <c r="G381" s="172">
        <v>0.46179566999999999</v>
      </c>
      <c r="H381" s="179">
        <v>81</v>
      </c>
      <c r="I381" s="179">
        <v>24</v>
      </c>
    </row>
    <row r="382" spans="1:9" ht="17.100000000000001" customHeight="1" x14ac:dyDescent="0.25">
      <c r="A382" s="217" t="s">
        <v>240</v>
      </c>
      <c r="B382" s="218">
        <v>2013</v>
      </c>
      <c r="C382" s="219">
        <v>26</v>
      </c>
      <c r="D382" s="217" t="s">
        <v>82</v>
      </c>
      <c r="E382" s="172">
        <v>0.78170421000000001</v>
      </c>
      <c r="F382" s="173">
        <v>0.10826644000000001</v>
      </c>
      <c r="G382" s="172">
        <v>0.11002935</v>
      </c>
      <c r="H382" s="179">
        <v>106</v>
      </c>
      <c r="I382" s="179">
        <v>1</v>
      </c>
    </row>
    <row r="383" spans="1:9" ht="17.100000000000001" customHeight="1" x14ac:dyDescent="0.25">
      <c r="A383" s="217" t="s">
        <v>240</v>
      </c>
      <c r="B383" s="218">
        <v>2013</v>
      </c>
      <c r="C383" s="219">
        <v>27</v>
      </c>
      <c r="D383" s="217" t="s">
        <v>17</v>
      </c>
      <c r="E383" s="172">
        <v>0.44520982999999997</v>
      </c>
      <c r="F383" s="173">
        <v>0.41718234999999998</v>
      </c>
      <c r="G383" s="172">
        <v>0.13760781999999999</v>
      </c>
      <c r="H383" s="179">
        <v>101</v>
      </c>
      <c r="I383" s="179">
        <v>6</v>
      </c>
    </row>
    <row r="384" spans="1:9" ht="17.100000000000001" customHeight="1" x14ac:dyDescent="0.25">
      <c r="A384" s="217" t="s">
        <v>251</v>
      </c>
      <c r="B384" s="218">
        <v>2013</v>
      </c>
      <c r="C384" s="219">
        <v>28</v>
      </c>
      <c r="D384" s="217" t="s">
        <v>18</v>
      </c>
      <c r="E384" s="172">
        <v>0.94203133999999999</v>
      </c>
      <c r="F384" s="173">
        <v>2.9160459999999999E-2</v>
      </c>
      <c r="G384" s="172">
        <v>2.8808199999999999E-2</v>
      </c>
      <c r="H384" s="179">
        <v>106</v>
      </c>
      <c r="I384" s="179" t="s">
        <v>149</v>
      </c>
    </row>
    <row r="385" spans="1:9" ht="35.1" customHeight="1" x14ac:dyDescent="0.25">
      <c r="A385" s="217" t="s">
        <v>240</v>
      </c>
      <c r="B385" s="218">
        <v>2013</v>
      </c>
      <c r="C385" s="219">
        <v>29</v>
      </c>
      <c r="D385" s="170" t="s">
        <v>362</v>
      </c>
      <c r="E385" s="172">
        <v>0.81514255999999996</v>
      </c>
      <c r="F385" s="173">
        <v>0.10613595000000001</v>
      </c>
      <c r="G385" s="172">
        <v>7.8721479999999996E-2</v>
      </c>
      <c r="H385" s="179">
        <v>104</v>
      </c>
      <c r="I385" s="179">
        <v>0</v>
      </c>
    </row>
    <row r="386" spans="1:9" ht="17.100000000000001" customHeight="1" x14ac:dyDescent="0.25">
      <c r="A386" s="217" t="s">
        <v>240</v>
      </c>
      <c r="B386" s="218">
        <v>2013</v>
      </c>
      <c r="C386" s="219">
        <v>30</v>
      </c>
      <c r="D386" s="217" t="s">
        <v>19</v>
      </c>
      <c r="E386" s="172">
        <v>0.40903426999999998</v>
      </c>
      <c r="F386" s="173">
        <v>0.15072347999999999</v>
      </c>
      <c r="G386" s="172">
        <v>0.44024225</v>
      </c>
      <c r="H386" s="179">
        <v>105</v>
      </c>
      <c r="I386" s="179">
        <v>0</v>
      </c>
    </row>
    <row r="387" spans="1:9" ht="17.100000000000001" customHeight="1" x14ac:dyDescent="0.25">
      <c r="A387" s="217" t="s">
        <v>240</v>
      </c>
      <c r="B387" s="218">
        <v>2013</v>
      </c>
      <c r="C387" s="219">
        <v>31</v>
      </c>
      <c r="D387" s="217" t="s">
        <v>20</v>
      </c>
      <c r="E387" s="172">
        <v>0.30334266999999998</v>
      </c>
      <c r="F387" s="173">
        <v>0.18353576999999999</v>
      </c>
      <c r="G387" s="172">
        <v>0.51312155999999998</v>
      </c>
      <c r="H387" s="179">
        <v>102</v>
      </c>
      <c r="I387" s="179">
        <v>2</v>
      </c>
    </row>
    <row r="388" spans="1:9" ht="17.100000000000001" customHeight="1" x14ac:dyDescent="0.25">
      <c r="A388" s="217" t="s">
        <v>240</v>
      </c>
      <c r="B388" s="218">
        <v>2013</v>
      </c>
      <c r="C388" s="219">
        <v>32</v>
      </c>
      <c r="D388" s="217" t="s">
        <v>21</v>
      </c>
      <c r="E388" s="172">
        <v>0.26250723999999998</v>
      </c>
      <c r="F388" s="173">
        <v>0.27701627000000001</v>
      </c>
      <c r="G388" s="172">
        <v>0.46047649000000002</v>
      </c>
      <c r="H388" s="179">
        <v>102</v>
      </c>
      <c r="I388" s="179">
        <v>3</v>
      </c>
    </row>
    <row r="389" spans="1:9" ht="17.100000000000001" customHeight="1" x14ac:dyDescent="0.25">
      <c r="A389" s="217" t="s">
        <v>240</v>
      </c>
      <c r="B389" s="218">
        <v>2013</v>
      </c>
      <c r="C389" s="219">
        <v>33</v>
      </c>
      <c r="D389" s="217" t="s">
        <v>22</v>
      </c>
      <c r="E389" s="172">
        <v>7.8440309999999999E-2</v>
      </c>
      <c r="F389" s="173">
        <v>0.18669150000000001</v>
      </c>
      <c r="G389" s="172">
        <v>0.73486819000000003</v>
      </c>
      <c r="H389" s="179">
        <v>86</v>
      </c>
      <c r="I389" s="179">
        <v>18</v>
      </c>
    </row>
    <row r="390" spans="1:9" ht="35.1" customHeight="1" x14ac:dyDescent="0.25">
      <c r="A390" s="217" t="s">
        <v>240</v>
      </c>
      <c r="B390" s="218">
        <v>2013</v>
      </c>
      <c r="C390" s="219">
        <v>34</v>
      </c>
      <c r="D390" s="170" t="s">
        <v>363</v>
      </c>
      <c r="E390" s="172">
        <v>0.38331063999999998</v>
      </c>
      <c r="F390" s="173">
        <v>0.29040842</v>
      </c>
      <c r="G390" s="172">
        <v>0.32628095000000001</v>
      </c>
      <c r="H390" s="179">
        <v>85</v>
      </c>
      <c r="I390" s="179">
        <v>20</v>
      </c>
    </row>
    <row r="391" spans="1:9" ht="17.100000000000001" customHeight="1" x14ac:dyDescent="0.25">
      <c r="A391" s="217" t="s">
        <v>240</v>
      </c>
      <c r="B391" s="218">
        <v>2013</v>
      </c>
      <c r="C391" s="219">
        <v>35</v>
      </c>
      <c r="D391" s="217" t="s">
        <v>83</v>
      </c>
      <c r="E391" s="172">
        <v>0.53233456999999995</v>
      </c>
      <c r="F391" s="173">
        <v>0.24270727</v>
      </c>
      <c r="G391" s="172">
        <v>0.22495817000000001</v>
      </c>
      <c r="H391" s="179">
        <v>103</v>
      </c>
      <c r="I391" s="179">
        <v>2</v>
      </c>
    </row>
    <row r="392" spans="1:9" ht="17.100000000000001" customHeight="1" x14ac:dyDescent="0.25">
      <c r="A392" s="217" t="s">
        <v>240</v>
      </c>
      <c r="B392" s="218">
        <v>2013</v>
      </c>
      <c r="C392" s="219">
        <v>36</v>
      </c>
      <c r="D392" s="217" t="s">
        <v>23</v>
      </c>
      <c r="E392" s="172">
        <v>0.55216145000000005</v>
      </c>
      <c r="F392" s="173">
        <v>0.28297339999999999</v>
      </c>
      <c r="G392" s="172">
        <v>0.16486513999999999</v>
      </c>
      <c r="H392" s="179">
        <v>101</v>
      </c>
      <c r="I392" s="179">
        <v>3</v>
      </c>
    </row>
    <row r="393" spans="1:9" ht="35.1" customHeight="1" x14ac:dyDescent="0.25">
      <c r="A393" s="217" t="s">
        <v>240</v>
      </c>
      <c r="B393" s="218">
        <v>2013</v>
      </c>
      <c r="C393" s="219">
        <v>37</v>
      </c>
      <c r="D393" s="170" t="s">
        <v>364</v>
      </c>
      <c r="E393" s="172">
        <v>0.42032204000000001</v>
      </c>
      <c r="F393" s="173">
        <v>0.24118627000000001</v>
      </c>
      <c r="G393" s="172">
        <v>0.33849169000000001</v>
      </c>
      <c r="H393" s="179">
        <v>91</v>
      </c>
      <c r="I393" s="179">
        <v>12</v>
      </c>
    </row>
    <row r="394" spans="1:9" ht="53.1" customHeight="1" x14ac:dyDescent="0.25">
      <c r="A394" s="217" t="s">
        <v>240</v>
      </c>
      <c r="B394" s="218">
        <v>2013</v>
      </c>
      <c r="C394" s="219">
        <v>38</v>
      </c>
      <c r="D394" s="170" t="s">
        <v>365</v>
      </c>
      <c r="E394" s="172">
        <v>0.56458560000000002</v>
      </c>
      <c r="F394" s="173">
        <v>0.21013324</v>
      </c>
      <c r="G394" s="172">
        <v>0.22528115000000001</v>
      </c>
      <c r="H394" s="179">
        <v>88</v>
      </c>
      <c r="I394" s="179">
        <v>17</v>
      </c>
    </row>
    <row r="395" spans="1:9" ht="17.100000000000001" customHeight="1" x14ac:dyDescent="0.25">
      <c r="A395" s="217" t="s">
        <v>240</v>
      </c>
      <c r="B395" s="218">
        <v>2013</v>
      </c>
      <c r="C395" s="219">
        <v>39</v>
      </c>
      <c r="D395" s="217" t="s">
        <v>25</v>
      </c>
      <c r="E395" s="172">
        <v>0.68973766999999997</v>
      </c>
      <c r="F395" s="173">
        <v>0.19038211999999999</v>
      </c>
      <c r="G395" s="172">
        <v>0.11988020000000001</v>
      </c>
      <c r="H395" s="179">
        <v>103</v>
      </c>
      <c r="I395" s="179">
        <v>2</v>
      </c>
    </row>
    <row r="396" spans="1:9" ht="17.100000000000001" customHeight="1" x14ac:dyDescent="0.25">
      <c r="A396" s="217" t="s">
        <v>240</v>
      </c>
      <c r="B396" s="218">
        <v>2013</v>
      </c>
      <c r="C396" s="219">
        <v>40</v>
      </c>
      <c r="D396" s="217" t="s">
        <v>255</v>
      </c>
      <c r="E396" s="172">
        <v>0.27595903999999999</v>
      </c>
      <c r="F396" s="173">
        <v>0.30322950999999998</v>
      </c>
      <c r="G396" s="172">
        <v>0.42081144999999998</v>
      </c>
      <c r="H396" s="179">
        <v>105</v>
      </c>
      <c r="I396" s="179" t="s">
        <v>149</v>
      </c>
    </row>
    <row r="397" spans="1:9" ht="17.100000000000001" customHeight="1" x14ac:dyDescent="0.25">
      <c r="A397" s="217" t="s">
        <v>240</v>
      </c>
      <c r="B397" s="218">
        <v>2013</v>
      </c>
      <c r="C397" s="219">
        <v>41</v>
      </c>
      <c r="D397" s="217" t="s">
        <v>256</v>
      </c>
      <c r="E397" s="172">
        <v>0.12932663999999999</v>
      </c>
      <c r="F397" s="173">
        <v>0.11607731</v>
      </c>
      <c r="G397" s="172">
        <v>0.75459604999999996</v>
      </c>
      <c r="H397" s="179">
        <v>89</v>
      </c>
      <c r="I397" s="179">
        <v>16</v>
      </c>
    </row>
    <row r="398" spans="1:9" ht="17.100000000000001" customHeight="1" x14ac:dyDescent="0.25">
      <c r="A398" s="217" t="s">
        <v>240</v>
      </c>
      <c r="B398" s="218">
        <v>2013</v>
      </c>
      <c r="C398" s="219">
        <v>42</v>
      </c>
      <c r="D398" s="217" t="s">
        <v>84</v>
      </c>
      <c r="E398" s="172">
        <v>0.62977844999999999</v>
      </c>
      <c r="F398" s="173">
        <v>0.23204195999999999</v>
      </c>
      <c r="G398" s="172">
        <v>0.13817958</v>
      </c>
      <c r="H398" s="179">
        <v>105</v>
      </c>
      <c r="I398" s="179">
        <v>0</v>
      </c>
    </row>
    <row r="399" spans="1:9" ht="17.100000000000001" customHeight="1" x14ac:dyDescent="0.25">
      <c r="A399" s="217" t="s">
        <v>240</v>
      </c>
      <c r="B399" s="218">
        <v>2013</v>
      </c>
      <c r="C399" s="219">
        <v>43</v>
      </c>
      <c r="D399" s="217" t="s">
        <v>28</v>
      </c>
      <c r="E399" s="172">
        <v>0.71597361999999998</v>
      </c>
      <c r="F399" s="173">
        <v>0.1632731</v>
      </c>
      <c r="G399" s="172">
        <v>0.12075329</v>
      </c>
      <c r="H399" s="179">
        <v>105</v>
      </c>
      <c r="I399" s="179">
        <v>0</v>
      </c>
    </row>
    <row r="400" spans="1:9" ht="17.100000000000001" customHeight="1" x14ac:dyDescent="0.25">
      <c r="A400" s="217" t="s">
        <v>240</v>
      </c>
      <c r="B400" s="218">
        <v>2013</v>
      </c>
      <c r="C400" s="219">
        <v>44</v>
      </c>
      <c r="D400" s="217" t="s">
        <v>29</v>
      </c>
      <c r="E400" s="172">
        <v>0.60213154999999996</v>
      </c>
      <c r="F400" s="173">
        <v>0.19841971999999999</v>
      </c>
      <c r="G400" s="172">
        <v>0.19944872</v>
      </c>
      <c r="H400" s="179">
        <v>102</v>
      </c>
      <c r="I400" s="179">
        <v>3</v>
      </c>
    </row>
    <row r="401" spans="1:9" ht="17.100000000000001" customHeight="1" x14ac:dyDescent="0.25">
      <c r="A401" s="217" t="s">
        <v>240</v>
      </c>
      <c r="B401" s="218">
        <v>2013</v>
      </c>
      <c r="C401" s="219">
        <v>45</v>
      </c>
      <c r="D401" s="217" t="s">
        <v>30</v>
      </c>
      <c r="E401" s="172">
        <v>0.64756800000000003</v>
      </c>
      <c r="F401" s="173">
        <v>0.30677479000000002</v>
      </c>
      <c r="G401" s="172">
        <v>4.5657209999999997E-2</v>
      </c>
      <c r="H401" s="179">
        <v>97</v>
      </c>
      <c r="I401" s="179">
        <v>8</v>
      </c>
    </row>
    <row r="402" spans="1:9" ht="17.100000000000001" customHeight="1" x14ac:dyDescent="0.25">
      <c r="A402" s="217" t="s">
        <v>240</v>
      </c>
      <c r="B402" s="218">
        <v>2013</v>
      </c>
      <c r="C402" s="219">
        <v>46</v>
      </c>
      <c r="D402" s="217" t="s">
        <v>31</v>
      </c>
      <c r="E402" s="172">
        <v>0.57457018000000004</v>
      </c>
      <c r="F402" s="173">
        <v>0.27673125999999998</v>
      </c>
      <c r="G402" s="172">
        <v>0.14869856000000001</v>
      </c>
      <c r="H402" s="179">
        <v>104</v>
      </c>
      <c r="I402" s="179">
        <v>1</v>
      </c>
    </row>
    <row r="403" spans="1:9" ht="17.100000000000001" customHeight="1" x14ac:dyDescent="0.25">
      <c r="A403" s="217" t="s">
        <v>240</v>
      </c>
      <c r="B403" s="218">
        <v>2013</v>
      </c>
      <c r="C403" s="219">
        <v>47</v>
      </c>
      <c r="D403" s="217" t="s">
        <v>32</v>
      </c>
      <c r="E403" s="172">
        <v>0.47320208000000002</v>
      </c>
      <c r="F403" s="173">
        <v>0.30990152999999998</v>
      </c>
      <c r="G403" s="172">
        <v>0.21689638999999999</v>
      </c>
      <c r="H403" s="179">
        <v>103</v>
      </c>
      <c r="I403" s="179">
        <v>2</v>
      </c>
    </row>
    <row r="404" spans="1:9" ht="17.100000000000001" customHeight="1" x14ac:dyDescent="0.25">
      <c r="A404" s="217" t="s">
        <v>240</v>
      </c>
      <c r="B404" s="218">
        <v>2013</v>
      </c>
      <c r="C404" s="219">
        <v>48</v>
      </c>
      <c r="D404" s="217" t="s">
        <v>33</v>
      </c>
      <c r="E404" s="172">
        <v>0.78999101999999999</v>
      </c>
      <c r="F404" s="173">
        <v>0.11493592</v>
      </c>
      <c r="G404" s="172">
        <v>9.5073060000000001E-2</v>
      </c>
      <c r="H404" s="179">
        <v>105</v>
      </c>
      <c r="I404" s="179" t="s">
        <v>149</v>
      </c>
    </row>
    <row r="405" spans="1:9" ht="17.100000000000001" customHeight="1" x14ac:dyDescent="0.25">
      <c r="A405" s="217" t="s">
        <v>240</v>
      </c>
      <c r="B405" s="218">
        <v>2013</v>
      </c>
      <c r="C405" s="219">
        <v>49</v>
      </c>
      <c r="D405" s="217" t="s">
        <v>76</v>
      </c>
      <c r="E405" s="172">
        <v>0.82422198999999996</v>
      </c>
      <c r="F405" s="173">
        <v>0.10734914</v>
      </c>
      <c r="G405" s="172">
        <v>6.8428870000000003E-2</v>
      </c>
      <c r="H405" s="179">
        <v>105</v>
      </c>
      <c r="I405" s="179" t="s">
        <v>149</v>
      </c>
    </row>
    <row r="406" spans="1:9" ht="17.100000000000001" customHeight="1" x14ac:dyDescent="0.25">
      <c r="A406" s="217" t="s">
        <v>240</v>
      </c>
      <c r="B406" s="218">
        <v>2013</v>
      </c>
      <c r="C406" s="219">
        <v>50</v>
      </c>
      <c r="D406" s="217" t="s">
        <v>34</v>
      </c>
      <c r="E406" s="172">
        <v>0.72479300000000002</v>
      </c>
      <c r="F406" s="173">
        <v>0.12358369</v>
      </c>
      <c r="G406" s="172">
        <v>0.15162331000000001</v>
      </c>
      <c r="H406" s="179">
        <v>105</v>
      </c>
      <c r="I406" s="179" t="s">
        <v>149</v>
      </c>
    </row>
    <row r="407" spans="1:9" ht="17.100000000000001" customHeight="1" x14ac:dyDescent="0.25">
      <c r="A407" s="217" t="s">
        <v>240</v>
      </c>
      <c r="B407" s="218">
        <v>2013</v>
      </c>
      <c r="C407" s="219">
        <v>51</v>
      </c>
      <c r="D407" s="217" t="s">
        <v>35</v>
      </c>
      <c r="E407" s="172">
        <v>0.7132965</v>
      </c>
      <c r="F407" s="173">
        <v>0.14512641000000001</v>
      </c>
      <c r="G407" s="172">
        <v>0.14157708999999999</v>
      </c>
      <c r="H407" s="179">
        <v>105</v>
      </c>
      <c r="I407" s="179" t="s">
        <v>149</v>
      </c>
    </row>
    <row r="408" spans="1:9" ht="17.100000000000001" customHeight="1" x14ac:dyDescent="0.25">
      <c r="A408" s="217" t="s">
        <v>251</v>
      </c>
      <c r="B408" s="218">
        <v>2013</v>
      </c>
      <c r="C408" s="219">
        <v>52</v>
      </c>
      <c r="D408" s="217" t="s">
        <v>36</v>
      </c>
      <c r="E408" s="172">
        <v>0.73931360999999995</v>
      </c>
      <c r="F408" s="173">
        <v>0.14779618999999999</v>
      </c>
      <c r="G408" s="172">
        <v>0.1128902</v>
      </c>
      <c r="H408" s="179">
        <v>104</v>
      </c>
      <c r="I408" s="179" t="s">
        <v>149</v>
      </c>
    </row>
    <row r="409" spans="1:9" ht="35.1" customHeight="1" x14ac:dyDescent="0.25">
      <c r="A409" s="217" t="s">
        <v>240</v>
      </c>
      <c r="B409" s="218">
        <v>2013</v>
      </c>
      <c r="C409" s="219">
        <v>53</v>
      </c>
      <c r="D409" s="170" t="s">
        <v>366</v>
      </c>
      <c r="E409" s="172">
        <v>0.12880760999999999</v>
      </c>
      <c r="F409" s="173">
        <v>0.11986738</v>
      </c>
      <c r="G409" s="172">
        <v>0.75132500999999996</v>
      </c>
      <c r="H409" s="179">
        <v>101</v>
      </c>
      <c r="I409" s="179">
        <v>1</v>
      </c>
    </row>
    <row r="410" spans="1:9" ht="17.100000000000001" customHeight="1" x14ac:dyDescent="0.25">
      <c r="A410" s="217" t="s">
        <v>240</v>
      </c>
      <c r="B410" s="218">
        <v>2013</v>
      </c>
      <c r="C410" s="219">
        <v>54</v>
      </c>
      <c r="D410" s="217" t="s">
        <v>38</v>
      </c>
      <c r="E410" s="172">
        <v>0.29291212999999999</v>
      </c>
      <c r="F410" s="173">
        <v>0.33375304</v>
      </c>
      <c r="G410" s="172">
        <v>0.37333483000000001</v>
      </c>
      <c r="H410" s="179">
        <v>100</v>
      </c>
      <c r="I410" s="179">
        <v>3</v>
      </c>
    </row>
    <row r="411" spans="1:9" ht="17.100000000000001" customHeight="1" x14ac:dyDescent="0.25">
      <c r="A411" s="217" t="s">
        <v>240</v>
      </c>
      <c r="B411" s="218">
        <v>2013</v>
      </c>
      <c r="C411" s="219">
        <v>55</v>
      </c>
      <c r="D411" s="217" t="s">
        <v>39</v>
      </c>
      <c r="E411" s="172">
        <v>0.53437866000000001</v>
      </c>
      <c r="F411" s="173">
        <v>0.29336919</v>
      </c>
      <c r="G411" s="172">
        <v>0.17225214999999999</v>
      </c>
      <c r="H411" s="179">
        <v>91</v>
      </c>
      <c r="I411" s="179">
        <v>12</v>
      </c>
    </row>
    <row r="412" spans="1:9" ht="17.100000000000001" customHeight="1" x14ac:dyDescent="0.25">
      <c r="A412" s="217" t="s">
        <v>240</v>
      </c>
      <c r="B412" s="218">
        <v>2013</v>
      </c>
      <c r="C412" s="219">
        <v>56</v>
      </c>
      <c r="D412" s="217" t="s">
        <v>367</v>
      </c>
      <c r="E412" s="172">
        <v>0.39884848000000001</v>
      </c>
      <c r="F412" s="173">
        <v>0.18951913000000001</v>
      </c>
      <c r="G412" s="172">
        <v>0.41163238000000002</v>
      </c>
      <c r="H412" s="179">
        <v>100</v>
      </c>
      <c r="I412" s="179">
        <v>2</v>
      </c>
    </row>
    <row r="413" spans="1:9" ht="35.1" customHeight="1" x14ac:dyDescent="0.25">
      <c r="A413" s="217" t="s">
        <v>240</v>
      </c>
      <c r="B413" s="218">
        <v>2013</v>
      </c>
      <c r="C413" s="219">
        <v>57</v>
      </c>
      <c r="D413" s="170" t="s">
        <v>368</v>
      </c>
      <c r="E413" s="172">
        <v>0.37264696000000003</v>
      </c>
      <c r="F413" s="173">
        <v>0.27015475</v>
      </c>
      <c r="G413" s="172">
        <v>0.35719828999999997</v>
      </c>
      <c r="H413" s="179">
        <v>93</v>
      </c>
      <c r="I413" s="179">
        <v>9</v>
      </c>
    </row>
    <row r="414" spans="1:9" ht="35.1" customHeight="1" x14ac:dyDescent="0.25">
      <c r="A414" s="217" t="s">
        <v>240</v>
      </c>
      <c r="B414" s="218">
        <v>2013</v>
      </c>
      <c r="C414" s="219">
        <v>58</v>
      </c>
      <c r="D414" s="170" t="s">
        <v>369</v>
      </c>
      <c r="E414" s="172">
        <v>0.40525109999999998</v>
      </c>
      <c r="F414" s="173">
        <v>0.17587805000000001</v>
      </c>
      <c r="G414" s="172">
        <v>0.41887085000000002</v>
      </c>
      <c r="H414" s="179">
        <v>100</v>
      </c>
      <c r="I414" s="179">
        <v>3</v>
      </c>
    </row>
    <row r="415" spans="1:9" ht="17.100000000000001" customHeight="1" x14ac:dyDescent="0.25">
      <c r="A415" s="217" t="s">
        <v>240</v>
      </c>
      <c r="B415" s="218">
        <v>2013</v>
      </c>
      <c r="C415" s="219">
        <v>59</v>
      </c>
      <c r="D415" s="217" t="s">
        <v>41</v>
      </c>
      <c r="E415" s="172">
        <v>0.44815007000000001</v>
      </c>
      <c r="F415" s="173">
        <v>0.26300862000000003</v>
      </c>
      <c r="G415" s="172">
        <v>0.28884131000000002</v>
      </c>
      <c r="H415" s="179">
        <v>97</v>
      </c>
      <c r="I415" s="179">
        <v>5</v>
      </c>
    </row>
    <row r="416" spans="1:9" ht="35.1" customHeight="1" x14ac:dyDescent="0.25">
      <c r="A416" s="217" t="s">
        <v>251</v>
      </c>
      <c r="B416" s="218">
        <v>2013</v>
      </c>
      <c r="C416" s="219">
        <v>60</v>
      </c>
      <c r="D416" s="170" t="s">
        <v>370</v>
      </c>
      <c r="E416" s="172">
        <v>0.37681511000000001</v>
      </c>
      <c r="F416" s="173">
        <v>0.19185400999999999</v>
      </c>
      <c r="G416" s="172">
        <v>0.43133088000000003</v>
      </c>
      <c r="H416" s="179">
        <v>99</v>
      </c>
      <c r="I416" s="179">
        <v>3</v>
      </c>
    </row>
    <row r="417" spans="1:9" ht="17.100000000000001" customHeight="1" x14ac:dyDescent="0.25">
      <c r="A417" s="217" t="s">
        <v>240</v>
      </c>
      <c r="B417" s="218">
        <v>2013</v>
      </c>
      <c r="C417" s="219">
        <v>61</v>
      </c>
      <c r="D417" s="217" t="s">
        <v>85</v>
      </c>
      <c r="E417" s="172">
        <v>0.21635149000000001</v>
      </c>
      <c r="F417" s="173">
        <v>0.21787165999999999</v>
      </c>
      <c r="G417" s="172">
        <v>0.56577685</v>
      </c>
      <c r="H417" s="179">
        <v>102</v>
      </c>
      <c r="I417" s="179">
        <v>0</v>
      </c>
    </row>
    <row r="418" spans="1:9" ht="17.100000000000001" customHeight="1" x14ac:dyDescent="0.25">
      <c r="A418" s="217" t="s">
        <v>240</v>
      </c>
      <c r="B418" s="218">
        <v>2013</v>
      </c>
      <c r="C418" s="219">
        <v>62</v>
      </c>
      <c r="D418" s="217" t="s">
        <v>43</v>
      </c>
      <c r="E418" s="172">
        <v>0.19774166000000001</v>
      </c>
      <c r="F418" s="173">
        <v>0.22529616</v>
      </c>
      <c r="G418" s="172">
        <v>0.57696219000000004</v>
      </c>
      <c r="H418" s="179">
        <v>94</v>
      </c>
      <c r="I418" s="179">
        <v>9</v>
      </c>
    </row>
    <row r="419" spans="1:9" ht="35.1" customHeight="1" x14ac:dyDescent="0.25">
      <c r="A419" s="170" t="s">
        <v>371</v>
      </c>
      <c r="B419" s="218">
        <v>2013</v>
      </c>
      <c r="C419" s="219">
        <v>63</v>
      </c>
      <c r="D419" s="217" t="s">
        <v>260</v>
      </c>
      <c r="E419" s="172">
        <v>0.39898887999999999</v>
      </c>
      <c r="F419" s="173">
        <v>0.20210602</v>
      </c>
      <c r="G419" s="172">
        <v>0.39890509000000002</v>
      </c>
      <c r="H419" s="179">
        <v>103</v>
      </c>
      <c r="I419" s="179" t="s">
        <v>149</v>
      </c>
    </row>
    <row r="420" spans="1:9" ht="35.1" customHeight="1" x14ac:dyDescent="0.25">
      <c r="A420" s="170" t="s">
        <v>371</v>
      </c>
      <c r="B420" s="218">
        <v>2013</v>
      </c>
      <c r="C420" s="219">
        <v>64</v>
      </c>
      <c r="D420" s="170" t="s">
        <v>372</v>
      </c>
      <c r="E420" s="172">
        <v>0.28262388999999999</v>
      </c>
      <c r="F420" s="173">
        <v>0.17669734000000001</v>
      </c>
      <c r="G420" s="172">
        <v>0.54067876999999998</v>
      </c>
      <c r="H420" s="179">
        <v>103</v>
      </c>
      <c r="I420" s="179" t="s">
        <v>149</v>
      </c>
    </row>
    <row r="421" spans="1:9" ht="35.1" customHeight="1" x14ac:dyDescent="0.25">
      <c r="A421" s="170" t="s">
        <v>371</v>
      </c>
      <c r="B421" s="218">
        <v>2013</v>
      </c>
      <c r="C421" s="219">
        <v>65</v>
      </c>
      <c r="D421" s="217" t="s">
        <v>262</v>
      </c>
      <c r="E421" s="172">
        <v>0.22922565</v>
      </c>
      <c r="F421" s="173">
        <v>0.23647974999999999</v>
      </c>
      <c r="G421" s="172">
        <v>0.53429459999999995</v>
      </c>
      <c r="H421" s="179">
        <v>102</v>
      </c>
      <c r="I421" s="179" t="s">
        <v>149</v>
      </c>
    </row>
    <row r="422" spans="1:9" ht="35.1" customHeight="1" x14ac:dyDescent="0.25">
      <c r="A422" s="170" t="s">
        <v>371</v>
      </c>
      <c r="B422" s="218">
        <v>2013</v>
      </c>
      <c r="C422" s="219">
        <v>66</v>
      </c>
      <c r="D422" s="217" t="s">
        <v>47</v>
      </c>
      <c r="E422" s="172">
        <v>0.12893025</v>
      </c>
      <c r="F422" s="173">
        <v>0.24354348000000001</v>
      </c>
      <c r="G422" s="172">
        <v>0.62752627000000005</v>
      </c>
      <c r="H422" s="179">
        <v>103</v>
      </c>
      <c r="I422" s="179" t="s">
        <v>149</v>
      </c>
    </row>
    <row r="423" spans="1:9" ht="35.1" customHeight="1" x14ac:dyDescent="0.25">
      <c r="A423" s="170" t="s">
        <v>371</v>
      </c>
      <c r="B423" s="218">
        <v>2013</v>
      </c>
      <c r="C423" s="219">
        <v>67</v>
      </c>
      <c r="D423" s="217" t="s">
        <v>48</v>
      </c>
      <c r="E423" s="172">
        <v>0.19929543</v>
      </c>
      <c r="F423" s="173">
        <v>0.30205102</v>
      </c>
      <c r="G423" s="172">
        <v>0.49865354000000001</v>
      </c>
      <c r="H423" s="179">
        <v>102</v>
      </c>
      <c r="I423" s="179" t="s">
        <v>149</v>
      </c>
    </row>
    <row r="424" spans="1:9" ht="35.1" customHeight="1" x14ac:dyDescent="0.25">
      <c r="A424" s="170" t="s">
        <v>371</v>
      </c>
      <c r="B424" s="218">
        <v>2013</v>
      </c>
      <c r="C424" s="219">
        <v>68</v>
      </c>
      <c r="D424" s="217" t="s">
        <v>49</v>
      </c>
      <c r="E424" s="172">
        <v>0.13700482999999999</v>
      </c>
      <c r="F424" s="173">
        <v>0.273893</v>
      </c>
      <c r="G424" s="172">
        <v>0.58910216999999998</v>
      </c>
      <c r="H424" s="179">
        <v>103</v>
      </c>
      <c r="I424" s="179" t="s">
        <v>149</v>
      </c>
    </row>
    <row r="425" spans="1:9" ht="35.1" customHeight="1" x14ac:dyDescent="0.25">
      <c r="A425" s="170" t="s">
        <v>371</v>
      </c>
      <c r="B425" s="218">
        <v>2013</v>
      </c>
      <c r="C425" s="219">
        <v>69</v>
      </c>
      <c r="D425" s="217" t="s">
        <v>263</v>
      </c>
      <c r="E425" s="172">
        <v>0.39210486999999999</v>
      </c>
      <c r="F425" s="173">
        <v>0.29453779000000002</v>
      </c>
      <c r="G425" s="172">
        <v>0.31335733999999998</v>
      </c>
      <c r="H425" s="179">
        <v>102</v>
      </c>
      <c r="I425" s="179" t="s">
        <v>149</v>
      </c>
    </row>
    <row r="426" spans="1:9" ht="35.1" customHeight="1" x14ac:dyDescent="0.25">
      <c r="A426" s="170" t="s">
        <v>371</v>
      </c>
      <c r="B426" s="218">
        <v>2013</v>
      </c>
      <c r="C426" s="219">
        <v>70</v>
      </c>
      <c r="D426" s="217" t="s">
        <v>51</v>
      </c>
      <c r="E426" s="172">
        <v>0.29034472</v>
      </c>
      <c r="F426" s="173">
        <v>0.17138363000000001</v>
      </c>
      <c r="G426" s="172">
        <v>0.53827166000000004</v>
      </c>
      <c r="H426" s="179">
        <v>103</v>
      </c>
      <c r="I426" s="179" t="s">
        <v>149</v>
      </c>
    </row>
    <row r="427" spans="1:9" ht="35.1" customHeight="1" x14ac:dyDescent="0.25">
      <c r="A427" s="170" t="s">
        <v>371</v>
      </c>
      <c r="B427" s="218">
        <v>2013</v>
      </c>
      <c r="C427" s="219">
        <v>71</v>
      </c>
      <c r="D427" s="217" t="s">
        <v>264</v>
      </c>
      <c r="E427" s="172">
        <v>0.19728076</v>
      </c>
      <c r="F427" s="173">
        <v>0.20824672</v>
      </c>
      <c r="G427" s="172">
        <v>0.59447253</v>
      </c>
      <c r="H427" s="179">
        <v>103</v>
      </c>
      <c r="I427" s="179" t="s">
        <v>149</v>
      </c>
    </row>
    <row r="428" spans="1:9" ht="17.100000000000001" customHeight="1" x14ac:dyDescent="0.25">
      <c r="A428" s="217" t="s">
        <v>240</v>
      </c>
      <c r="B428" s="218">
        <v>2012</v>
      </c>
      <c r="C428" s="219">
        <v>1</v>
      </c>
      <c r="D428" s="217" t="s">
        <v>241</v>
      </c>
      <c r="E428" s="172">
        <v>0.41801072</v>
      </c>
      <c r="F428" s="173">
        <v>0.24145642</v>
      </c>
      <c r="G428" s="172">
        <v>0.34053286999999999</v>
      </c>
      <c r="H428" s="179">
        <v>108</v>
      </c>
      <c r="I428" s="179" t="s">
        <v>149</v>
      </c>
    </row>
    <row r="429" spans="1:9" ht="17.100000000000001" customHeight="1" x14ac:dyDescent="0.25">
      <c r="A429" s="217" t="s">
        <v>240</v>
      </c>
      <c r="B429" s="218">
        <v>2012</v>
      </c>
      <c r="C429" s="219">
        <v>2</v>
      </c>
      <c r="D429" s="217" t="s">
        <v>0</v>
      </c>
      <c r="E429" s="172">
        <v>0.49258207999999998</v>
      </c>
      <c r="F429" s="173">
        <v>0.24481527</v>
      </c>
      <c r="G429" s="172">
        <v>0.26260264999999999</v>
      </c>
      <c r="H429" s="179">
        <v>108</v>
      </c>
      <c r="I429" s="179" t="s">
        <v>149</v>
      </c>
    </row>
    <row r="430" spans="1:9" ht="17.100000000000001" customHeight="1" x14ac:dyDescent="0.25">
      <c r="A430" s="217" t="s">
        <v>240</v>
      </c>
      <c r="B430" s="218">
        <v>2012</v>
      </c>
      <c r="C430" s="219">
        <v>3</v>
      </c>
      <c r="D430" s="217" t="s">
        <v>1</v>
      </c>
      <c r="E430" s="172">
        <v>0.51178098999999999</v>
      </c>
      <c r="F430" s="173">
        <v>0.20220373</v>
      </c>
      <c r="G430" s="172">
        <v>0.28601527999999998</v>
      </c>
      <c r="H430" s="179">
        <v>106</v>
      </c>
      <c r="I430" s="179" t="s">
        <v>149</v>
      </c>
    </row>
    <row r="431" spans="1:9" ht="17.100000000000001" customHeight="1" x14ac:dyDescent="0.25">
      <c r="A431" s="217" t="s">
        <v>240</v>
      </c>
      <c r="B431" s="218">
        <v>2012</v>
      </c>
      <c r="C431" s="219">
        <v>4</v>
      </c>
      <c r="D431" s="217" t="s">
        <v>75</v>
      </c>
      <c r="E431" s="172">
        <v>0.61831590000000003</v>
      </c>
      <c r="F431" s="173">
        <v>0.17624369000000001</v>
      </c>
      <c r="G431" s="172">
        <v>0.20544040999999999</v>
      </c>
      <c r="H431" s="179">
        <v>105</v>
      </c>
      <c r="I431" s="179" t="s">
        <v>149</v>
      </c>
    </row>
    <row r="432" spans="1:9" ht="17.100000000000001" customHeight="1" x14ac:dyDescent="0.25">
      <c r="A432" s="217" t="s">
        <v>240</v>
      </c>
      <c r="B432" s="218">
        <v>2012</v>
      </c>
      <c r="C432" s="219">
        <v>5</v>
      </c>
      <c r="D432" s="217" t="s">
        <v>2</v>
      </c>
      <c r="E432" s="172">
        <v>0.80466174000000001</v>
      </c>
      <c r="F432" s="173">
        <v>0.11047306</v>
      </c>
      <c r="G432" s="172">
        <v>8.4865200000000002E-2</v>
      </c>
      <c r="H432" s="179">
        <v>106</v>
      </c>
      <c r="I432" s="179" t="s">
        <v>149</v>
      </c>
    </row>
    <row r="433" spans="1:9" ht="17.100000000000001" customHeight="1" x14ac:dyDescent="0.25">
      <c r="A433" s="217" t="s">
        <v>240</v>
      </c>
      <c r="B433" s="218">
        <v>2012</v>
      </c>
      <c r="C433" s="219">
        <v>6</v>
      </c>
      <c r="D433" s="217" t="s">
        <v>3</v>
      </c>
      <c r="E433" s="172">
        <v>0.63752421999999997</v>
      </c>
      <c r="F433" s="173">
        <v>0.19390194999999999</v>
      </c>
      <c r="G433" s="172">
        <v>0.16857383000000001</v>
      </c>
      <c r="H433" s="179">
        <v>108</v>
      </c>
      <c r="I433" s="179" t="s">
        <v>149</v>
      </c>
    </row>
    <row r="434" spans="1:9" ht="17.100000000000001" customHeight="1" x14ac:dyDescent="0.25">
      <c r="A434" s="217" t="s">
        <v>240</v>
      </c>
      <c r="B434" s="218">
        <v>2012</v>
      </c>
      <c r="C434" s="219">
        <v>7</v>
      </c>
      <c r="D434" s="217" t="s">
        <v>80</v>
      </c>
      <c r="E434" s="172">
        <v>0.97306051999999998</v>
      </c>
      <c r="F434" s="173">
        <v>1.5895980000000001E-2</v>
      </c>
      <c r="G434" s="172">
        <v>1.1043499999999999E-2</v>
      </c>
      <c r="H434" s="179">
        <v>108</v>
      </c>
      <c r="I434" s="179" t="s">
        <v>149</v>
      </c>
    </row>
    <row r="435" spans="1:9" ht="17.100000000000001" customHeight="1" x14ac:dyDescent="0.25">
      <c r="A435" s="217" t="s">
        <v>240</v>
      </c>
      <c r="B435" s="218">
        <v>2012</v>
      </c>
      <c r="C435" s="219">
        <v>8</v>
      </c>
      <c r="D435" s="217" t="s">
        <v>4</v>
      </c>
      <c r="E435" s="172">
        <v>0.88560967999999995</v>
      </c>
      <c r="F435" s="173">
        <v>9.4712989999999997E-2</v>
      </c>
      <c r="G435" s="172">
        <v>1.967733E-2</v>
      </c>
      <c r="H435" s="179">
        <v>108</v>
      </c>
      <c r="I435" s="179" t="s">
        <v>149</v>
      </c>
    </row>
    <row r="436" spans="1:9" ht="17.100000000000001" customHeight="1" x14ac:dyDescent="0.25">
      <c r="A436" s="217" t="s">
        <v>240</v>
      </c>
      <c r="B436" s="218">
        <v>2012</v>
      </c>
      <c r="C436" s="219">
        <v>9</v>
      </c>
      <c r="D436" s="217" t="s">
        <v>242</v>
      </c>
      <c r="E436" s="172">
        <v>0.2401065</v>
      </c>
      <c r="F436" s="173">
        <v>0.17971144999999999</v>
      </c>
      <c r="G436" s="172">
        <v>0.58018205</v>
      </c>
      <c r="H436" s="179">
        <v>106</v>
      </c>
      <c r="I436" s="179">
        <v>2</v>
      </c>
    </row>
    <row r="437" spans="1:9" ht="17.100000000000001" customHeight="1" x14ac:dyDescent="0.25">
      <c r="A437" s="217" t="s">
        <v>240</v>
      </c>
      <c r="B437" s="218">
        <v>2012</v>
      </c>
      <c r="C437" s="219">
        <v>10</v>
      </c>
      <c r="D437" s="217" t="s">
        <v>243</v>
      </c>
      <c r="E437" s="172">
        <v>0.31539233999999999</v>
      </c>
      <c r="F437" s="173">
        <v>0.16967887000000001</v>
      </c>
      <c r="G437" s="172">
        <v>0.51492877999999997</v>
      </c>
      <c r="H437" s="179">
        <v>106</v>
      </c>
      <c r="I437" s="179">
        <v>1</v>
      </c>
    </row>
    <row r="438" spans="1:9" ht="17.100000000000001" customHeight="1" x14ac:dyDescent="0.25">
      <c r="A438" s="217" t="s">
        <v>240</v>
      </c>
      <c r="B438" s="218">
        <v>2012</v>
      </c>
      <c r="C438" s="219">
        <v>11</v>
      </c>
      <c r="D438" s="217" t="s">
        <v>244</v>
      </c>
      <c r="E438" s="172">
        <v>0.60458371</v>
      </c>
      <c r="F438" s="173">
        <v>0.1234315</v>
      </c>
      <c r="G438" s="172">
        <v>0.27198478999999998</v>
      </c>
      <c r="H438" s="179">
        <v>104</v>
      </c>
      <c r="I438" s="179">
        <v>2</v>
      </c>
    </row>
    <row r="439" spans="1:9" ht="17.100000000000001" customHeight="1" x14ac:dyDescent="0.25">
      <c r="A439" s="217" t="s">
        <v>240</v>
      </c>
      <c r="B439" s="218">
        <v>2012</v>
      </c>
      <c r="C439" s="219">
        <v>12</v>
      </c>
      <c r="D439" s="217" t="s">
        <v>361</v>
      </c>
      <c r="E439" s="172">
        <v>0.72941250000000002</v>
      </c>
      <c r="F439" s="173">
        <v>0.13797237000000001</v>
      </c>
      <c r="G439" s="172">
        <v>0.13261513</v>
      </c>
      <c r="H439" s="179">
        <v>107</v>
      </c>
      <c r="I439" s="179">
        <v>1</v>
      </c>
    </row>
    <row r="440" spans="1:9" ht="17.100000000000001" customHeight="1" x14ac:dyDescent="0.25">
      <c r="A440" s="217" t="s">
        <v>240</v>
      </c>
      <c r="B440" s="218">
        <v>2012</v>
      </c>
      <c r="C440" s="219">
        <v>13</v>
      </c>
      <c r="D440" s="217" t="s">
        <v>7</v>
      </c>
      <c r="E440" s="172">
        <v>0.80985805</v>
      </c>
      <c r="F440" s="173">
        <v>0.11167371</v>
      </c>
      <c r="G440" s="172">
        <v>7.8468239999999995E-2</v>
      </c>
      <c r="H440" s="179">
        <v>106</v>
      </c>
      <c r="I440" s="179">
        <v>0</v>
      </c>
    </row>
    <row r="441" spans="1:9" ht="35.1" customHeight="1" x14ac:dyDescent="0.25">
      <c r="A441" s="217" t="s">
        <v>240</v>
      </c>
      <c r="B441" s="218">
        <v>2012</v>
      </c>
      <c r="C441" s="219">
        <v>14</v>
      </c>
      <c r="D441" s="170" t="s">
        <v>373</v>
      </c>
      <c r="E441" s="172">
        <v>0.43449259000000001</v>
      </c>
      <c r="F441" s="173">
        <v>0.10829117000000001</v>
      </c>
      <c r="G441" s="172">
        <v>0.45721623</v>
      </c>
      <c r="H441" s="179">
        <v>107</v>
      </c>
      <c r="I441" s="179">
        <v>0</v>
      </c>
    </row>
    <row r="442" spans="1:9" ht="17.100000000000001" customHeight="1" x14ac:dyDescent="0.25">
      <c r="A442" s="217" t="s">
        <v>240</v>
      </c>
      <c r="B442" s="218">
        <v>2012</v>
      </c>
      <c r="C442" s="219">
        <v>15</v>
      </c>
      <c r="D442" s="217" t="s">
        <v>81</v>
      </c>
      <c r="E442" s="172">
        <v>0.61065409000000004</v>
      </c>
      <c r="F442" s="173">
        <v>0.14539905</v>
      </c>
      <c r="G442" s="172">
        <v>0.24394685999999999</v>
      </c>
      <c r="H442" s="179">
        <v>103</v>
      </c>
      <c r="I442" s="179">
        <v>3</v>
      </c>
    </row>
    <row r="443" spans="1:9" ht="17.100000000000001" customHeight="1" x14ac:dyDescent="0.25">
      <c r="A443" s="217" t="s">
        <v>240</v>
      </c>
      <c r="B443" s="218">
        <v>2012</v>
      </c>
      <c r="C443" s="219">
        <v>16</v>
      </c>
      <c r="D443" s="217" t="s">
        <v>8</v>
      </c>
      <c r="E443" s="172">
        <v>0.81482984000000003</v>
      </c>
      <c r="F443" s="173">
        <v>9.609065E-2</v>
      </c>
      <c r="G443" s="172">
        <v>8.9079510000000001E-2</v>
      </c>
      <c r="H443" s="179">
        <v>104</v>
      </c>
      <c r="I443" s="179">
        <v>1</v>
      </c>
    </row>
    <row r="444" spans="1:9" ht="17.100000000000001" customHeight="1" x14ac:dyDescent="0.25">
      <c r="A444" s="217" t="s">
        <v>240</v>
      </c>
      <c r="B444" s="218">
        <v>2012</v>
      </c>
      <c r="C444" s="219">
        <v>17</v>
      </c>
      <c r="D444" s="217" t="s">
        <v>247</v>
      </c>
      <c r="E444" s="172">
        <v>0.42483268000000002</v>
      </c>
      <c r="F444" s="173">
        <v>0.21100673</v>
      </c>
      <c r="G444" s="172">
        <v>0.36416059000000001</v>
      </c>
      <c r="H444" s="179">
        <v>98</v>
      </c>
      <c r="I444" s="179">
        <v>10</v>
      </c>
    </row>
    <row r="445" spans="1:9" ht="17.100000000000001" customHeight="1" x14ac:dyDescent="0.25">
      <c r="A445" s="217" t="s">
        <v>240</v>
      </c>
      <c r="B445" s="218">
        <v>2012</v>
      </c>
      <c r="C445" s="219">
        <v>18</v>
      </c>
      <c r="D445" s="217" t="s">
        <v>10</v>
      </c>
      <c r="E445" s="172">
        <v>0.18903500000000001</v>
      </c>
      <c r="F445" s="173">
        <v>0.24117005999999999</v>
      </c>
      <c r="G445" s="172">
        <v>0.56979493999999997</v>
      </c>
      <c r="H445" s="179">
        <v>107</v>
      </c>
      <c r="I445" s="179">
        <v>1</v>
      </c>
    </row>
    <row r="446" spans="1:9" ht="35.1" customHeight="1" x14ac:dyDescent="0.25">
      <c r="A446" s="217" t="s">
        <v>240</v>
      </c>
      <c r="B446" s="218">
        <v>2012</v>
      </c>
      <c r="C446" s="219">
        <v>19</v>
      </c>
      <c r="D446" s="170" t="s">
        <v>374</v>
      </c>
      <c r="E446" s="172">
        <v>0.61025649000000004</v>
      </c>
      <c r="F446" s="173">
        <v>8.6129159999999996E-2</v>
      </c>
      <c r="G446" s="172">
        <v>0.30361434999999998</v>
      </c>
      <c r="H446" s="179">
        <v>102</v>
      </c>
      <c r="I446" s="179">
        <v>6</v>
      </c>
    </row>
    <row r="447" spans="1:9" ht="17.100000000000001" customHeight="1" x14ac:dyDescent="0.25">
      <c r="A447" s="217" t="s">
        <v>240</v>
      </c>
      <c r="B447" s="218">
        <v>2012</v>
      </c>
      <c r="C447" s="219">
        <v>20</v>
      </c>
      <c r="D447" s="217" t="s">
        <v>249</v>
      </c>
      <c r="E447" s="172">
        <v>0.84714065000000005</v>
      </c>
      <c r="F447" s="173">
        <v>6.4014940000000006E-2</v>
      </c>
      <c r="G447" s="172">
        <v>8.8844409999999999E-2</v>
      </c>
      <c r="H447" s="179">
        <v>108</v>
      </c>
      <c r="I447" s="179" t="s">
        <v>149</v>
      </c>
    </row>
    <row r="448" spans="1:9" ht="17.100000000000001" customHeight="1" x14ac:dyDescent="0.25">
      <c r="A448" s="217" t="s">
        <v>240</v>
      </c>
      <c r="B448" s="218">
        <v>2012</v>
      </c>
      <c r="C448" s="219">
        <v>21</v>
      </c>
      <c r="D448" s="217" t="s">
        <v>12</v>
      </c>
      <c r="E448" s="172">
        <v>0.63004632999999999</v>
      </c>
      <c r="F448" s="173">
        <v>0.19104847999999999</v>
      </c>
      <c r="G448" s="172">
        <v>0.17890518999999999</v>
      </c>
      <c r="H448" s="179">
        <v>106</v>
      </c>
      <c r="I448" s="179">
        <v>2</v>
      </c>
    </row>
    <row r="449" spans="1:9" ht="17.100000000000001" customHeight="1" x14ac:dyDescent="0.25">
      <c r="A449" s="217" t="s">
        <v>240</v>
      </c>
      <c r="B449" s="218">
        <v>2012</v>
      </c>
      <c r="C449" s="219">
        <v>22</v>
      </c>
      <c r="D449" s="217" t="s">
        <v>13</v>
      </c>
      <c r="E449" s="172">
        <v>0.39894391000000001</v>
      </c>
      <c r="F449" s="173">
        <v>0.29661469000000001</v>
      </c>
      <c r="G449" s="172">
        <v>0.30444138999999998</v>
      </c>
      <c r="H449" s="179">
        <v>95</v>
      </c>
      <c r="I449" s="179">
        <v>12</v>
      </c>
    </row>
    <row r="450" spans="1:9" ht="17.100000000000001" customHeight="1" x14ac:dyDescent="0.25">
      <c r="A450" s="217" t="s">
        <v>240</v>
      </c>
      <c r="B450" s="218">
        <v>2012</v>
      </c>
      <c r="C450" s="219">
        <v>23</v>
      </c>
      <c r="D450" s="217" t="s">
        <v>14</v>
      </c>
      <c r="E450" s="172">
        <v>0.33696773000000002</v>
      </c>
      <c r="F450" s="173">
        <v>0.34796294</v>
      </c>
      <c r="G450" s="172">
        <v>0.31506932999999998</v>
      </c>
      <c r="H450" s="179">
        <v>84</v>
      </c>
      <c r="I450" s="179">
        <v>20</v>
      </c>
    </row>
    <row r="451" spans="1:9" ht="17.100000000000001" customHeight="1" x14ac:dyDescent="0.25">
      <c r="A451" s="217" t="s">
        <v>240</v>
      </c>
      <c r="B451" s="218">
        <v>2012</v>
      </c>
      <c r="C451" s="219">
        <v>24</v>
      </c>
      <c r="D451" s="217" t="s">
        <v>250</v>
      </c>
      <c r="E451" s="172">
        <v>0.24654998</v>
      </c>
      <c r="F451" s="173">
        <v>0.37588694</v>
      </c>
      <c r="G451" s="172">
        <v>0.37756308</v>
      </c>
      <c r="H451" s="179">
        <v>95</v>
      </c>
      <c r="I451" s="179">
        <v>12</v>
      </c>
    </row>
    <row r="452" spans="1:9" ht="17.100000000000001" customHeight="1" x14ac:dyDescent="0.25">
      <c r="A452" s="217" t="s">
        <v>240</v>
      </c>
      <c r="B452" s="218">
        <v>2012</v>
      </c>
      <c r="C452" s="219">
        <v>25</v>
      </c>
      <c r="D452" s="217" t="s">
        <v>16</v>
      </c>
      <c r="E452" s="172">
        <v>0.34847999000000002</v>
      </c>
      <c r="F452" s="173">
        <v>0.25581841</v>
      </c>
      <c r="G452" s="172">
        <v>0.39570158999999999</v>
      </c>
      <c r="H452" s="179">
        <v>92</v>
      </c>
      <c r="I452" s="179">
        <v>15</v>
      </c>
    </row>
    <row r="453" spans="1:9" ht="17.100000000000001" customHeight="1" x14ac:dyDescent="0.25">
      <c r="A453" s="217" t="s">
        <v>240</v>
      </c>
      <c r="B453" s="218">
        <v>2012</v>
      </c>
      <c r="C453" s="219">
        <v>26</v>
      </c>
      <c r="D453" s="217" t="s">
        <v>82</v>
      </c>
      <c r="E453" s="172">
        <v>0.81393473999999999</v>
      </c>
      <c r="F453" s="173">
        <v>8.7870660000000003E-2</v>
      </c>
      <c r="G453" s="172">
        <v>9.8194600000000007E-2</v>
      </c>
      <c r="H453" s="179">
        <v>106</v>
      </c>
      <c r="I453" s="179">
        <v>1</v>
      </c>
    </row>
    <row r="454" spans="1:9" ht="17.100000000000001" customHeight="1" x14ac:dyDescent="0.25">
      <c r="A454" s="217" t="s">
        <v>240</v>
      </c>
      <c r="B454" s="218">
        <v>2012</v>
      </c>
      <c r="C454" s="219">
        <v>27</v>
      </c>
      <c r="D454" s="217" t="s">
        <v>17</v>
      </c>
      <c r="E454" s="172">
        <v>0.52051742000000001</v>
      </c>
      <c r="F454" s="173">
        <v>0.26030783000000002</v>
      </c>
      <c r="G454" s="172">
        <v>0.21917474000000001</v>
      </c>
      <c r="H454" s="179">
        <v>102</v>
      </c>
      <c r="I454" s="179">
        <v>5</v>
      </c>
    </row>
    <row r="455" spans="1:9" ht="17.100000000000001" customHeight="1" x14ac:dyDescent="0.25">
      <c r="A455" s="217" t="s">
        <v>251</v>
      </c>
      <c r="B455" s="218">
        <v>2012</v>
      </c>
      <c r="C455" s="219">
        <v>28</v>
      </c>
      <c r="D455" s="217" t="s">
        <v>18</v>
      </c>
      <c r="E455" s="172">
        <v>0.96007933000000001</v>
      </c>
      <c r="F455" s="173">
        <v>2.8794199999999999E-2</v>
      </c>
      <c r="G455" s="172">
        <v>1.1126469999999999E-2</v>
      </c>
      <c r="H455" s="179">
        <v>107</v>
      </c>
      <c r="I455" s="179" t="s">
        <v>149</v>
      </c>
    </row>
    <row r="456" spans="1:9" ht="35.1" customHeight="1" x14ac:dyDescent="0.25">
      <c r="A456" s="217" t="s">
        <v>240</v>
      </c>
      <c r="B456" s="218">
        <v>2012</v>
      </c>
      <c r="C456" s="219">
        <v>29</v>
      </c>
      <c r="D456" s="170" t="s">
        <v>362</v>
      </c>
      <c r="E456" s="172">
        <v>0.79804518000000002</v>
      </c>
      <c r="F456" s="173">
        <v>7.4463650000000006E-2</v>
      </c>
      <c r="G456" s="172">
        <v>0.12749116999999999</v>
      </c>
      <c r="H456" s="179">
        <v>104</v>
      </c>
      <c r="I456" s="179">
        <v>2</v>
      </c>
    </row>
    <row r="457" spans="1:9" ht="17.100000000000001" customHeight="1" x14ac:dyDescent="0.25">
      <c r="A457" s="217" t="s">
        <v>240</v>
      </c>
      <c r="B457" s="218">
        <v>2012</v>
      </c>
      <c r="C457" s="219">
        <v>30</v>
      </c>
      <c r="D457" s="217" t="s">
        <v>19</v>
      </c>
      <c r="E457" s="172">
        <v>0.40181125000000001</v>
      </c>
      <c r="F457" s="173">
        <v>0.12008843</v>
      </c>
      <c r="G457" s="172">
        <v>0.47810032000000002</v>
      </c>
      <c r="H457" s="179">
        <v>104</v>
      </c>
      <c r="I457" s="179">
        <v>2</v>
      </c>
    </row>
    <row r="458" spans="1:9" ht="17.100000000000001" customHeight="1" x14ac:dyDescent="0.25">
      <c r="A458" s="217" t="s">
        <v>240</v>
      </c>
      <c r="B458" s="218">
        <v>2012</v>
      </c>
      <c r="C458" s="219">
        <v>31</v>
      </c>
      <c r="D458" s="217" t="s">
        <v>20</v>
      </c>
      <c r="E458" s="172">
        <v>0.26711100999999998</v>
      </c>
      <c r="F458" s="173">
        <v>0.20612552000000001</v>
      </c>
      <c r="G458" s="172">
        <v>0.52676347999999995</v>
      </c>
      <c r="H458" s="179">
        <v>102</v>
      </c>
      <c r="I458" s="179">
        <v>3</v>
      </c>
    </row>
    <row r="459" spans="1:9" ht="17.100000000000001" customHeight="1" x14ac:dyDescent="0.25">
      <c r="A459" s="217" t="s">
        <v>240</v>
      </c>
      <c r="B459" s="218">
        <v>2012</v>
      </c>
      <c r="C459" s="219">
        <v>32</v>
      </c>
      <c r="D459" s="217" t="s">
        <v>21</v>
      </c>
      <c r="E459" s="172">
        <v>0.26215392999999998</v>
      </c>
      <c r="F459" s="173">
        <v>0.26659629000000001</v>
      </c>
      <c r="G459" s="172">
        <v>0.47124978000000001</v>
      </c>
      <c r="H459" s="179">
        <v>103</v>
      </c>
      <c r="I459" s="179">
        <v>2</v>
      </c>
    </row>
    <row r="460" spans="1:9" ht="17.100000000000001" customHeight="1" x14ac:dyDescent="0.25">
      <c r="A460" s="217" t="s">
        <v>240</v>
      </c>
      <c r="B460" s="218">
        <v>2012</v>
      </c>
      <c r="C460" s="219">
        <v>33</v>
      </c>
      <c r="D460" s="217" t="s">
        <v>22</v>
      </c>
      <c r="E460" s="172">
        <v>9.8314120000000005E-2</v>
      </c>
      <c r="F460" s="173">
        <v>0.34189693999999998</v>
      </c>
      <c r="G460" s="172">
        <v>0.55978894000000001</v>
      </c>
      <c r="H460" s="179">
        <v>92</v>
      </c>
      <c r="I460" s="179">
        <v>14</v>
      </c>
    </row>
    <row r="461" spans="1:9" ht="35.1" customHeight="1" x14ac:dyDescent="0.25">
      <c r="A461" s="217" t="s">
        <v>240</v>
      </c>
      <c r="B461" s="218">
        <v>2012</v>
      </c>
      <c r="C461" s="219">
        <v>34</v>
      </c>
      <c r="D461" s="170" t="s">
        <v>363</v>
      </c>
      <c r="E461" s="172">
        <v>0.34908881000000003</v>
      </c>
      <c r="F461" s="173">
        <v>0.37568634000000001</v>
      </c>
      <c r="G461" s="172">
        <v>0.27522485000000002</v>
      </c>
      <c r="H461" s="179">
        <v>90</v>
      </c>
      <c r="I461" s="179">
        <v>16</v>
      </c>
    </row>
    <row r="462" spans="1:9" ht="17.100000000000001" customHeight="1" x14ac:dyDescent="0.25">
      <c r="A462" s="217" t="s">
        <v>240</v>
      </c>
      <c r="B462" s="218">
        <v>2012</v>
      </c>
      <c r="C462" s="219">
        <v>35</v>
      </c>
      <c r="D462" s="217" t="s">
        <v>83</v>
      </c>
      <c r="E462" s="172">
        <v>0.44134867</v>
      </c>
      <c r="F462" s="173">
        <v>0.15982442999999999</v>
      </c>
      <c r="G462" s="172">
        <v>0.39882689999999998</v>
      </c>
      <c r="H462" s="179">
        <v>105</v>
      </c>
      <c r="I462" s="179">
        <v>1</v>
      </c>
    </row>
    <row r="463" spans="1:9" ht="17.100000000000001" customHeight="1" x14ac:dyDescent="0.25">
      <c r="A463" s="217" t="s">
        <v>240</v>
      </c>
      <c r="B463" s="218">
        <v>2012</v>
      </c>
      <c r="C463" s="219">
        <v>36</v>
      </c>
      <c r="D463" s="217" t="s">
        <v>23</v>
      </c>
      <c r="E463" s="172">
        <v>0.48814204</v>
      </c>
      <c r="F463" s="173">
        <v>0.25515265999999998</v>
      </c>
      <c r="G463" s="172">
        <v>0.25670530000000003</v>
      </c>
      <c r="H463" s="179">
        <v>104</v>
      </c>
      <c r="I463" s="179">
        <v>2</v>
      </c>
    </row>
    <row r="464" spans="1:9" ht="35.1" customHeight="1" x14ac:dyDescent="0.25">
      <c r="A464" s="217" t="s">
        <v>240</v>
      </c>
      <c r="B464" s="218">
        <v>2012</v>
      </c>
      <c r="C464" s="219">
        <v>37</v>
      </c>
      <c r="D464" s="170" t="s">
        <v>364</v>
      </c>
      <c r="E464" s="172">
        <v>0.30961598000000001</v>
      </c>
      <c r="F464" s="173">
        <v>0.1907886</v>
      </c>
      <c r="G464" s="172">
        <v>0.49959542000000001</v>
      </c>
      <c r="H464" s="179">
        <v>96</v>
      </c>
      <c r="I464" s="179">
        <v>9</v>
      </c>
    </row>
    <row r="465" spans="1:9" ht="53.1" customHeight="1" x14ac:dyDescent="0.25">
      <c r="A465" s="217" t="s">
        <v>240</v>
      </c>
      <c r="B465" s="218">
        <v>2012</v>
      </c>
      <c r="C465" s="219">
        <v>38</v>
      </c>
      <c r="D465" s="170" t="s">
        <v>365</v>
      </c>
      <c r="E465" s="172">
        <v>0.41476176999999997</v>
      </c>
      <c r="F465" s="173">
        <v>0.22125294000000001</v>
      </c>
      <c r="G465" s="172">
        <v>0.36398529000000002</v>
      </c>
      <c r="H465" s="179">
        <v>91</v>
      </c>
      <c r="I465" s="179">
        <v>15</v>
      </c>
    </row>
    <row r="466" spans="1:9" ht="17.100000000000001" customHeight="1" x14ac:dyDescent="0.25">
      <c r="A466" s="217" t="s">
        <v>240</v>
      </c>
      <c r="B466" s="218">
        <v>2012</v>
      </c>
      <c r="C466" s="219">
        <v>39</v>
      </c>
      <c r="D466" s="217" t="s">
        <v>25</v>
      </c>
      <c r="E466" s="172">
        <v>0.61651065000000005</v>
      </c>
      <c r="F466" s="173">
        <v>0.22058525000000001</v>
      </c>
      <c r="G466" s="172">
        <v>0.1629041</v>
      </c>
      <c r="H466" s="179">
        <v>104</v>
      </c>
      <c r="I466" s="179">
        <v>1</v>
      </c>
    </row>
    <row r="467" spans="1:9" ht="17.100000000000001" customHeight="1" x14ac:dyDescent="0.25">
      <c r="A467" s="217" t="s">
        <v>240</v>
      </c>
      <c r="B467" s="218">
        <v>2012</v>
      </c>
      <c r="C467" s="219">
        <v>40</v>
      </c>
      <c r="D467" s="217" t="s">
        <v>255</v>
      </c>
      <c r="E467" s="172">
        <v>0.35955883</v>
      </c>
      <c r="F467" s="173">
        <v>0.25085872999999997</v>
      </c>
      <c r="G467" s="172">
        <v>0.38958243999999997</v>
      </c>
      <c r="H467" s="179">
        <v>106</v>
      </c>
      <c r="I467" s="179" t="s">
        <v>149</v>
      </c>
    </row>
    <row r="468" spans="1:9" ht="17.100000000000001" customHeight="1" x14ac:dyDescent="0.25">
      <c r="A468" s="217" t="s">
        <v>240</v>
      </c>
      <c r="B468" s="218">
        <v>2012</v>
      </c>
      <c r="C468" s="219">
        <v>41</v>
      </c>
      <c r="D468" s="217" t="s">
        <v>256</v>
      </c>
      <c r="E468" s="172">
        <v>0.25536785000000001</v>
      </c>
      <c r="F468" s="173">
        <v>0.28783129000000002</v>
      </c>
      <c r="G468" s="172">
        <v>0.45680085999999998</v>
      </c>
      <c r="H468" s="179">
        <v>100</v>
      </c>
      <c r="I468" s="179">
        <v>6</v>
      </c>
    </row>
    <row r="469" spans="1:9" ht="17.100000000000001" customHeight="1" x14ac:dyDescent="0.25">
      <c r="A469" s="217" t="s">
        <v>240</v>
      </c>
      <c r="B469" s="218">
        <v>2012</v>
      </c>
      <c r="C469" s="219">
        <v>42</v>
      </c>
      <c r="D469" s="217" t="s">
        <v>84</v>
      </c>
      <c r="E469" s="172">
        <v>0.56376537999999998</v>
      </c>
      <c r="F469" s="173">
        <v>0.12863469999999999</v>
      </c>
      <c r="G469" s="172">
        <v>0.30759992000000003</v>
      </c>
      <c r="H469" s="179">
        <v>105</v>
      </c>
      <c r="I469" s="179">
        <v>1</v>
      </c>
    </row>
    <row r="470" spans="1:9" ht="17.100000000000001" customHeight="1" x14ac:dyDescent="0.25">
      <c r="A470" s="217" t="s">
        <v>240</v>
      </c>
      <c r="B470" s="218">
        <v>2012</v>
      </c>
      <c r="C470" s="219">
        <v>43</v>
      </c>
      <c r="D470" s="217" t="s">
        <v>28</v>
      </c>
      <c r="E470" s="172">
        <v>0.62489733000000003</v>
      </c>
      <c r="F470" s="173">
        <v>0.14653194</v>
      </c>
      <c r="G470" s="172">
        <v>0.22857073</v>
      </c>
      <c r="H470" s="179">
        <v>104</v>
      </c>
      <c r="I470" s="179">
        <v>2</v>
      </c>
    </row>
    <row r="471" spans="1:9" ht="17.100000000000001" customHeight="1" x14ac:dyDescent="0.25">
      <c r="A471" s="217" t="s">
        <v>240</v>
      </c>
      <c r="B471" s="218">
        <v>2012</v>
      </c>
      <c r="C471" s="219">
        <v>44</v>
      </c>
      <c r="D471" s="217" t="s">
        <v>29</v>
      </c>
      <c r="E471" s="172">
        <v>0.53634210999999998</v>
      </c>
      <c r="F471" s="173">
        <v>0.18827171000000001</v>
      </c>
      <c r="G471" s="172">
        <v>0.27538616999999999</v>
      </c>
      <c r="H471" s="179">
        <v>102</v>
      </c>
      <c r="I471" s="179">
        <v>3</v>
      </c>
    </row>
    <row r="472" spans="1:9" ht="17.100000000000001" customHeight="1" x14ac:dyDescent="0.25">
      <c r="A472" s="217" t="s">
        <v>240</v>
      </c>
      <c r="B472" s="218">
        <v>2012</v>
      </c>
      <c r="C472" s="219">
        <v>45</v>
      </c>
      <c r="D472" s="217" t="s">
        <v>30</v>
      </c>
      <c r="E472" s="172">
        <v>0.58212657000000001</v>
      </c>
      <c r="F472" s="173">
        <v>0.28572292999999999</v>
      </c>
      <c r="G472" s="172">
        <v>0.1321505</v>
      </c>
      <c r="H472" s="179">
        <v>97</v>
      </c>
      <c r="I472" s="179">
        <v>9</v>
      </c>
    </row>
    <row r="473" spans="1:9" ht="17.100000000000001" customHeight="1" x14ac:dyDescent="0.25">
      <c r="A473" s="217" t="s">
        <v>240</v>
      </c>
      <c r="B473" s="218">
        <v>2012</v>
      </c>
      <c r="C473" s="219">
        <v>46</v>
      </c>
      <c r="D473" s="217" t="s">
        <v>31</v>
      </c>
      <c r="E473" s="172">
        <v>0.53828195000000001</v>
      </c>
      <c r="F473" s="173">
        <v>0.18403385</v>
      </c>
      <c r="G473" s="172">
        <v>0.27768419999999999</v>
      </c>
      <c r="H473" s="179">
        <v>104</v>
      </c>
      <c r="I473" s="179">
        <v>2</v>
      </c>
    </row>
    <row r="474" spans="1:9" ht="17.100000000000001" customHeight="1" x14ac:dyDescent="0.25">
      <c r="A474" s="217" t="s">
        <v>240</v>
      </c>
      <c r="B474" s="218">
        <v>2012</v>
      </c>
      <c r="C474" s="219">
        <v>47</v>
      </c>
      <c r="D474" s="217" t="s">
        <v>32</v>
      </c>
      <c r="E474" s="172">
        <v>0.54195764000000002</v>
      </c>
      <c r="F474" s="173">
        <v>0.19238684</v>
      </c>
      <c r="G474" s="172">
        <v>0.26565551999999998</v>
      </c>
      <c r="H474" s="179">
        <v>104</v>
      </c>
      <c r="I474" s="179">
        <v>2</v>
      </c>
    </row>
    <row r="475" spans="1:9" ht="17.100000000000001" customHeight="1" x14ac:dyDescent="0.25">
      <c r="A475" s="217" t="s">
        <v>240</v>
      </c>
      <c r="B475" s="218">
        <v>2012</v>
      </c>
      <c r="C475" s="219">
        <v>48</v>
      </c>
      <c r="D475" s="217" t="s">
        <v>33</v>
      </c>
      <c r="E475" s="172">
        <v>0.63859376000000001</v>
      </c>
      <c r="F475" s="173">
        <v>0.19104583999999999</v>
      </c>
      <c r="G475" s="172">
        <v>0.17036039</v>
      </c>
      <c r="H475" s="179">
        <v>106</v>
      </c>
      <c r="I475" s="179" t="s">
        <v>149</v>
      </c>
    </row>
    <row r="476" spans="1:9" ht="17.100000000000001" customHeight="1" x14ac:dyDescent="0.25">
      <c r="A476" s="217" t="s">
        <v>240</v>
      </c>
      <c r="B476" s="218">
        <v>2012</v>
      </c>
      <c r="C476" s="219">
        <v>49</v>
      </c>
      <c r="D476" s="217" t="s">
        <v>76</v>
      </c>
      <c r="E476" s="172">
        <v>0.68648290000000001</v>
      </c>
      <c r="F476" s="173">
        <v>0.18155576000000001</v>
      </c>
      <c r="G476" s="172">
        <v>0.13196134000000001</v>
      </c>
      <c r="H476" s="179">
        <v>106</v>
      </c>
      <c r="I476" s="179" t="s">
        <v>149</v>
      </c>
    </row>
    <row r="477" spans="1:9" ht="17.100000000000001" customHeight="1" x14ac:dyDescent="0.25">
      <c r="A477" s="217" t="s">
        <v>240</v>
      </c>
      <c r="B477" s="218">
        <v>2012</v>
      </c>
      <c r="C477" s="219">
        <v>50</v>
      </c>
      <c r="D477" s="217" t="s">
        <v>34</v>
      </c>
      <c r="E477" s="172">
        <v>0.72914327000000001</v>
      </c>
      <c r="F477" s="173">
        <v>0.1216805</v>
      </c>
      <c r="G477" s="172">
        <v>0.14917622999999999</v>
      </c>
      <c r="H477" s="179">
        <v>106</v>
      </c>
      <c r="I477" s="179" t="s">
        <v>149</v>
      </c>
    </row>
    <row r="478" spans="1:9" ht="17.100000000000001" customHeight="1" x14ac:dyDescent="0.25">
      <c r="A478" s="217" t="s">
        <v>240</v>
      </c>
      <c r="B478" s="218">
        <v>2012</v>
      </c>
      <c r="C478" s="219">
        <v>51</v>
      </c>
      <c r="D478" s="217" t="s">
        <v>35</v>
      </c>
      <c r="E478" s="172">
        <v>0.51485793000000002</v>
      </c>
      <c r="F478" s="173">
        <v>0.19650675000000001</v>
      </c>
      <c r="G478" s="172">
        <v>0.28863531999999997</v>
      </c>
      <c r="H478" s="179">
        <v>106</v>
      </c>
      <c r="I478" s="179" t="s">
        <v>149</v>
      </c>
    </row>
    <row r="479" spans="1:9" ht="17.100000000000001" customHeight="1" x14ac:dyDescent="0.25">
      <c r="A479" s="217" t="s">
        <v>251</v>
      </c>
      <c r="B479" s="218">
        <v>2012</v>
      </c>
      <c r="C479" s="219">
        <v>52</v>
      </c>
      <c r="D479" s="217" t="s">
        <v>36</v>
      </c>
      <c r="E479" s="172">
        <v>0.56738962000000004</v>
      </c>
      <c r="F479" s="173">
        <v>0.26128477999999999</v>
      </c>
      <c r="G479" s="172">
        <v>0.17132560999999999</v>
      </c>
      <c r="H479" s="179">
        <v>103</v>
      </c>
      <c r="I479" s="179" t="s">
        <v>149</v>
      </c>
    </row>
    <row r="480" spans="1:9" ht="35.1" customHeight="1" x14ac:dyDescent="0.25">
      <c r="A480" s="217" t="s">
        <v>240</v>
      </c>
      <c r="B480" s="218">
        <v>2012</v>
      </c>
      <c r="C480" s="219">
        <v>53</v>
      </c>
      <c r="D480" s="170" t="s">
        <v>366</v>
      </c>
      <c r="E480" s="172">
        <v>0.1280877</v>
      </c>
      <c r="F480" s="173">
        <v>0.19902128999999999</v>
      </c>
      <c r="G480" s="172">
        <v>0.67289100999999996</v>
      </c>
      <c r="H480" s="179">
        <v>102</v>
      </c>
      <c r="I480" s="179">
        <v>1</v>
      </c>
    </row>
    <row r="481" spans="1:9" ht="17.100000000000001" customHeight="1" x14ac:dyDescent="0.25">
      <c r="A481" s="217" t="s">
        <v>240</v>
      </c>
      <c r="B481" s="218">
        <v>2012</v>
      </c>
      <c r="C481" s="219">
        <v>54</v>
      </c>
      <c r="D481" s="217" t="s">
        <v>38</v>
      </c>
      <c r="E481" s="172">
        <v>0.28867028</v>
      </c>
      <c r="F481" s="173">
        <v>0.34422568999999997</v>
      </c>
      <c r="G481" s="172">
        <v>0.36710403000000003</v>
      </c>
      <c r="H481" s="179">
        <v>100</v>
      </c>
      <c r="I481" s="179">
        <v>3</v>
      </c>
    </row>
    <row r="482" spans="1:9" ht="17.100000000000001" customHeight="1" x14ac:dyDescent="0.25">
      <c r="A482" s="217" t="s">
        <v>240</v>
      </c>
      <c r="B482" s="218">
        <v>2012</v>
      </c>
      <c r="C482" s="219">
        <v>55</v>
      </c>
      <c r="D482" s="217" t="s">
        <v>39</v>
      </c>
      <c r="E482" s="172">
        <v>0.49884298999999999</v>
      </c>
      <c r="F482" s="173">
        <v>0.32330999999999999</v>
      </c>
      <c r="G482" s="172">
        <v>0.17784701</v>
      </c>
      <c r="H482" s="179">
        <v>98</v>
      </c>
      <c r="I482" s="179">
        <v>5</v>
      </c>
    </row>
    <row r="483" spans="1:9" ht="17.100000000000001" customHeight="1" x14ac:dyDescent="0.25">
      <c r="A483" s="217" t="s">
        <v>240</v>
      </c>
      <c r="B483" s="218">
        <v>2012</v>
      </c>
      <c r="C483" s="219">
        <v>56</v>
      </c>
      <c r="D483" s="217" t="s">
        <v>367</v>
      </c>
      <c r="E483" s="172">
        <v>0.32622994</v>
      </c>
      <c r="F483" s="173">
        <v>0.25700780000000001</v>
      </c>
      <c r="G483" s="172">
        <v>0.41676226</v>
      </c>
      <c r="H483" s="179">
        <v>101</v>
      </c>
      <c r="I483" s="179">
        <v>2</v>
      </c>
    </row>
    <row r="484" spans="1:9" ht="35.1" customHeight="1" x14ac:dyDescent="0.25">
      <c r="A484" s="217" t="s">
        <v>240</v>
      </c>
      <c r="B484" s="218">
        <v>2012</v>
      </c>
      <c r="C484" s="219">
        <v>57</v>
      </c>
      <c r="D484" s="170" t="s">
        <v>368</v>
      </c>
      <c r="E484" s="172">
        <v>0.30313547000000002</v>
      </c>
      <c r="F484" s="173">
        <v>0.30294863999999999</v>
      </c>
      <c r="G484" s="172">
        <v>0.39391588999999999</v>
      </c>
      <c r="H484" s="179">
        <v>95</v>
      </c>
      <c r="I484" s="179">
        <v>7</v>
      </c>
    </row>
    <row r="485" spans="1:9" ht="35.1" customHeight="1" x14ac:dyDescent="0.25">
      <c r="A485" s="217" t="s">
        <v>240</v>
      </c>
      <c r="B485" s="218">
        <v>2012</v>
      </c>
      <c r="C485" s="219">
        <v>58</v>
      </c>
      <c r="D485" s="170" t="s">
        <v>369</v>
      </c>
      <c r="E485" s="172">
        <v>0.28978606000000001</v>
      </c>
      <c r="F485" s="173">
        <v>0.33440328000000002</v>
      </c>
      <c r="G485" s="172">
        <v>0.37581066000000002</v>
      </c>
      <c r="H485" s="179">
        <v>97</v>
      </c>
      <c r="I485" s="179">
        <v>4</v>
      </c>
    </row>
    <row r="486" spans="1:9" ht="17.100000000000001" customHeight="1" x14ac:dyDescent="0.25">
      <c r="A486" s="217" t="s">
        <v>240</v>
      </c>
      <c r="B486" s="218">
        <v>2012</v>
      </c>
      <c r="C486" s="219">
        <v>59</v>
      </c>
      <c r="D486" s="217" t="s">
        <v>41</v>
      </c>
      <c r="E486" s="172">
        <v>0.45445521</v>
      </c>
      <c r="F486" s="173">
        <v>0.32974748999999998</v>
      </c>
      <c r="G486" s="172">
        <v>0.2157973</v>
      </c>
      <c r="H486" s="179">
        <v>98</v>
      </c>
      <c r="I486" s="179">
        <v>3</v>
      </c>
    </row>
    <row r="487" spans="1:9" ht="35.1" customHeight="1" x14ac:dyDescent="0.25">
      <c r="A487" s="217" t="s">
        <v>251</v>
      </c>
      <c r="B487" s="218">
        <v>2012</v>
      </c>
      <c r="C487" s="219">
        <v>60</v>
      </c>
      <c r="D487" s="170" t="s">
        <v>370</v>
      </c>
      <c r="E487" s="172">
        <v>0.30232048</v>
      </c>
      <c r="F487" s="173">
        <v>0.27661748000000003</v>
      </c>
      <c r="G487" s="172">
        <v>0.42106205000000002</v>
      </c>
      <c r="H487" s="179">
        <v>100</v>
      </c>
      <c r="I487" s="179">
        <v>2</v>
      </c>
    </row>
    <row r="488" spans="1:9" ht="17.100000000000001" customHeight="1" x14ac:dyDescent="0.25">
      <c r="A488" s="217" t="s">
        <v>240</v>
      </c>
      <c r="B488" s="218">
        <v>2012</v>
      </c>
      <c r="C488" s="219">
        <v>61</v>
      </c>
      <c r="D488" s="217" t="s">
        <v>85</v>
      </c>
      <c r="E488" s="172">
        <v>0.17659892999999999</v>
      </c>
      <c r="F488" s="173">
        <v>0.20234542999999999</v>
      </c>
      <c r="G488" s="172">
        <v>0.62105564999999996</v>
      </c>
      <c r="H488" s="179">
        <v>101</v>
      </c>
      <c r="I488" s="179">
        <v>1</v>
      </c>
    </row>
    <row r="489" spans="1:9" ht="17.100000000000001" customHeight="1" x14ac:dyDescent="0.25">
      <c r="A489" s="217" t="s">
        <v>240</v>
      </c>
      <c r="B489" s="218">
        <v>2012</v>
      </c>
      <c r="C489" s="219">
        <v>62</v>
      </c>
      <c r="D489" s="217" t="s">
        <v>43</v>
      </c>
      <c r="E489" s="172">
        <v>0.16600898</v>
      </c>
      <c r="F489" s="173">
        <v>0.29200063999999998</v>
      </c>
      <c r="G489" s="172">
        <v>0.54199037999999999</v>
      </c>
      <c r="H489" s="179">
        <v>93</v>
      </c>
      <c r="I489" s="179">
        <v>9</v>
      </c>
    </row>
    <row r="490" spans="1:9" ht="35.1" customHeight="1" x14ac:dyDescent="0.25">
      <c r="A490" s="170" t="s">
        <v>371</v>
      </c>
      <c r="B490" s="218">
        <v>2012</v>
      </c>
      <c r="C490" s="219">
        <v>63</v>
      </c>
      <c r="D490" s="217" t="s">
        <v>260</v>
      </c>
      <c r="E490" s="172">
        <v>0.34772022000000002</v>
      </c>
      <c r="F490" s="173">
        <v>0.23562938</v>
      </c>
      <c r="G490" s="172">
        <v>0.41665039999999998</v>
      </c>
      <c r="H490" s="179">
        <v>100</v>
      </c>
      <c r="I490" s="179" t="s">
        <v>149</v>
      </c>
    </row>
    <row r="491" spans="1:9" ht="35.1" customHeight="1" x14ac:dyDescent="0.25">
      <c r="A491" s="170" t="s">
        <v>371</v>
      </c>
      <c r="B491" s="218">
        <v>2012</v>
      </c>
      <c r="C491" s="219">
        <v>64</v>
      </c>
      <c r="D491" s="170" t="s">
        <v>372</v>
      </c>
      <c r="E491" s="172">
        <v>0.20342180000000001</v>
      </c>
      <c r="F491" s="173">
        <v>0.16062145999999999</v>
      </c>
      <c r="G491" s="172">
        <v>0.63595674000000002</v>
      </c>
      <c r="H491" s="179">
        <v>101</v>
      </c>
      <c r="I491" s="179" t="s">
        <v>149</v>
      </c>
    </row>
    <row r="492" spans="1:9" ht="35.1" customHeight="1" x14ac:dyDescent="0.25">
      <c r="A492" s="170" t="s">
        <v>371</v>
      </c>
      <c r="B492" s="218">
        <v>2012</v>
      </c>
      <c r="C492" s="219">
        <v>65</v>
      </c>
      <c r="D492" s="217" t="s">
        <v>262</v>
      </c>
      <c r="E492" s="172">
        <v>0.27598582999999999</v>
      </c>
      <c r="F492" s="173">
        <v>0.21668243000000001</v>
      </c>
      <c r="G492" s="172">
        <v>0.50733174000000003</v>
      </c>
      <c r="H492" s="179">
        <v>101</v>
      </c>
      <c r="I492" s="179" t="s">
        <v>149</v>
      </c>
    </row>
    <row r="493" spans="1:9" ht="35.1" customHeight="1" x14ac:dyDescent="0.25">
      <c r="A493" s="170" t="s">
        <v>371</v>
      </c>
      <c r="B493" s="218">
        <v>2012</v>
      </c>
      <c r="C493" s="219">
        <v>66</v>
      </c>
      <c r="D493" s="217" t="s">
        <v>47</v>
      </c>
      <c r="E493" s="172">
        <v>0.11640271000000001</v>
      </c>
      <c r="F493" s="173">
        <v>0.24706079</v>
      </c>
      <c r="G493" s="172">
        <v>0.63653649999999995</v>
      </c>
      <c r="H493" s="179">
        <v>100</v>
      </c>
      <c r="I493" s="179" t="s">
        <v>149</v>
      </c>
    </row>
    <row r="494" spans="1:9" ht="35.1" customHeight="1" x14ac:dyDescent="0.25">
      <c r="A494" s="170" t="s">
        <v>371</v>
      </c>
      <c r="B494" s="218">
        <v>2012</v>
      </c>
      <c r="C494" s="219">
        <v>67</v>
      </c>
      <c r="D494" s="217" t="s">
        <v>48</v>
      </c>
      <c r="E494" s="172">
        <v>0.19369784000000001</v>
      </c>
      <c r="F494" s="173">
        <v>0.27245407999999999</v>
      </c>
      <c r="G494" s="172">
        <v>0.53384807000000001</v>
      </c>
      <c r="H494" s="179">
        <v>101</v>
      </c>
      <c r="I494" s="179" t="s">
        <v>149</v>
      </c>
    </row>
    <row r="495" spans="1:9" ht="35.1" customHeight="1" x14ac:dyDescent="0.25">
      <c r="A495" s="170" t="s">
        <v>371</v>
      </c>
      <c r="B495" s="218">
        <v>2012</v>
      </c>
      <c r="C495" s="219">
        <v>68</v>
      </c>
      <c r="D495" s="217" t="s">
        <v>49</v>
      </c>
      <c r="E495" s="172">
        <v>0.12480426</v>
      </c>
      <c r="F495" s="173">
        <v>0.41779473</v>
      </c>
      <c r="G495" s="172">
        <v>0.45740101</v>
      </c>
      <c r="H495" s="179">
        <v>101</v>
      </c>
      <c r="I495" s="179" t="s">
        <v>149</v>
      </c>
    </row>
    <row r="496" spans="1:9" ht="35.1" customHeight="1" x14ac:dyDescent="0.25">
      <c r="A496" s="170" t="s">
        <v>371</v>
      </c>
      <c r="B496" s="218">
        <v>2012</v>
      </c>
      <c r="C496" s="219">
        <v>69</v>
      </c>
      <c r="D496" s="217" t="s">
        <v>263</v>
      </c>
      <c r="E496" s="172">
        <v>0.44390257999999999</v>
      </c>
      <c r="F496" s="173">
        <v>0.25737996000000002</v>
      </c>
      <c r="G496" s="172">
        <v>0.29871745</v>
      </c>
      <c r="H496" s="179">
        <v>100</v>
      </c>
      <c r="I496" s="179" t="s">
        <v>149</v>
      </c>
    </row>
    <row r="497" spans="1:9" ht="35.1" customHeight="1" x14ac:dyDescent="0.25">
      <c r="A497" s="170" t="s">
        <v>371</v>
      </c>
      <c r="B497" s="218">
        <v>2012</v>
      </c>
      <c r="C497" s="219">
        <v>70</v>
      </c>
      <c r="D497" s="217" t="s">
        <v>51</v>
      </c>
      <c r="E497" s="172">
        <v>0.37234809000000002</v>
      </c>
      <c r="F497" s="173">
        <v>0.25624085000000002</v>
      </c>
      <c r="G497" s="172">
        <v>0.37141106000000002</v>
      </c>
      <c r="H497" s="179">
        <v>101</v>
      </c>
      <c r="I497" s="179" t="s">
        <v>149</v>
      </c>
    </row>
    <row r="498" spans="1:9" ht="35.1" customHeight="1" x14ac:dyDescent="0.25">
      <c r="A498" s="170" t="s">
        <v>371</v>
      </c>
      <c r="B498" s="218">
        <v>2012</v>
      </c>
      <c r="C498" s="219">
        <v>71</v>
      </c>
      <c r="D498" s="217" t="s">
        <v>264</v>
      </c>
      <c r="E498" s="172">
        <v>0.25642021999999998</v>
      </c>
      <c r="F498" s="173">
        <v>0.25785000000000002</v>
      </c>
      <c r="G498" s="172">
        <v>0.48572978</v>
      </c>
      <c r="H498" s="179">
        <v>101</v>
      </c>
      <c r="I498" s="179" t="s">
        <v>149</v>
      </c>
    </row>
    <row r="499" spans="1:9" ht="17.100000000000001" customHeight="1" x14ac:dyDescent="0.25">
      <c r="A499" s="217" t="s">
        <v>240</v>
      </c>
      <c r="B499" s="218">
        <v>2011</v>
      </c>
      <c r="C499" s="219">
        <v>1</v>
      </c>
      <c r="D499" s="217" t="s">
        <v>241</v>
      </c>
      <c r="E499" s="172">
        <v>0.48010056000000001</v>
      </c>
      <c r="F499" s="173">
        <v>0.20175024999999999</v>
      </c>
      <c r="G499" s="172">
        <v>0.31814919000000003</v>
      </c>
      <c r="H499" s="179">
        <v>87</v>
      </c>
      <c r="I499" s="179" t="s">
        <v>149</v>
      </c>
    </row>
    <row r="500" spans="1:9" ht="17.100000000000001" customHeight="1" x14ac:dyDescent="0.25">
      <c r="A500" s="217" t="s">
        <v>240</v>
      </c>
      <c r="B500" s="218">
        <v>2011</v>
      </c>
      <c r="C500" s="219">
        <v>2</v>
      </c>
      <c r="D500" s="217" t="s">
        <v>0</v>
      </c>
      <c r="E500" s="172">
        <v>0.65135014000000002</v>
      </c>
      <c r="F500" s="173">
        <v>0.19903566</v>
      </c>
      <c r="G500" s="172">
        <v>0.1496142</v>
      </c>
      <c r="H500" s="179">
        <v>87</v>
      </c>
      <c r="I500" s="179" t="s">
        <v>149</v>
      </c>
    </row>
    <row r="501" spans="1:9" ht="17.100000000000001" customHeight="1" x14ac:dyDescent="0.25">
      <c r="A501" s="217" t="s">
        <v>240</v>
      </c>
      <c r="B501" s="218">
        <v>2011</v>
      </c>
      <c r="C501" s="219">
        <v>3</v>
      </c>
      <c r="D501" s="217" t="s">
        <v>1</v>
      </c>
      <c r="E501" s="172">
        <v>0.53301564999999995</v>
      </c>
      <c r="F501" s="173">
        <v>0.26720571999999998</v>
      </c>
      <c r="G501" s="172">
        <v>0.19977863000000001</v>
      </c>
      <c r="H501" s="179">
        <v>88</v>
      </c>
      <c r="I501" s="179" t="s">
        <v>149</v>
      </c>
    </row>
    <row r="502" spans="1:9" ht="17.100000000000001" customHeight="1" x14ac:dyDescent="0.25">
      <c r="A502" s="217" t="s">
        <v>240</v>
      </c>
      <c r="B502" s="218">
        <v>2011</v>
      </c>
      <c r="C502" s="219">
        <v>4</v>
      </c>
      <c r="D502" s="217" t="s">
        <v>75</v>
      </c>
      <c r="E502" s="172">
        <v>0.66471301999999999</v>
      </c>
      <c r="F502" s="173">
        <v>0.17376556000000001</v>
      </c>
      <c r="G502" s="172">
        <v>0.16152141</v>
      </c>
      <c r="H502" s="179">
        <v>88</v>
      </c>
      <c r="I502" s="179" t="s">
        <v>149</v>
      </c>
    </row>
    <row r="503" spans="1:9" ht="17.100000000000001" customHeight="1" x14ac:dyDescent="0.25">
      <c r="A503" s="217" t="s">
        <v>240</v>
      </c>
      <c r="B503" s="218">
        <v>2011</v>
      </c>
      <c r="C503" s="219">
        <v>5</v>
      </c>
      <c r="D503" s="217" t="s">
        <v>2</v>
      </c>
      <c r="E503" s="172">
        <v>0.80570752999999995</v>
      </c>
      <c r="F503" s="173">
        <v>0.11441699</v>
      </c>
      <c r="G503" s="172">
        <v>7.9875479999999999E-2</v>
      </c>
      <c r="H503" s="179">
        <v>88</v>
      </c>
      <c r="I503" s="179" t="s">
        <v>149</v>
      </c>
    </row>
    <row r="504" spans="1:9" ht="17.100000000000001" customHeight="1" x14ac:dyDescent="0.25">
      <c r="A504" s="217" t="s">
        <v>240</v>
      </c>
      <c r="B504" s="218">
        <v>2011</v>
      </c>
      <c r="C504" s="219">
        <v>6</v>
      </c>
      <c r="D504" s="217" t="s">
        <v>3</v>
      </c>
      <c r="E504" s="172">
        <v>0.70416082999999996</v>
      </c>
      <c r="F504" s="173">
        <v>0.16836439</v>
      </c>
      <c r="G504" s="172">
        <v>0.12747476999999999</v>
      </c>
      <c r="H504" s="179">
        <v>88</v>
      </c>
      <c r="I504" s="179" t="s">
        <v>149</v>
      </c>
    </row>
    <row r="505" spans="1:9" ht="17.100000000000001" customHeight="1" x14ac:dyDescent="0.25">
      <c r="A505" s="217" t="s">
        <v>240</v>
      </c>
      <c r="B505" s="218">
        <v>2011</v>
      </c>
      <c r="C505" s="219">
        <v>7</v>
      </c>
      <c r="D505" s="217" t="s">
        <v>80</v>
      </c>
      <c r="E505" s="172">
        <v>0.95812036</v>
      </c>
      <c r="F505" s="173">
        <v>2.758232E-2</v>
      </c>
      <c r="G505" s="172">
        <v>1.4297320000000001E-2</v>
      </c>
      <c r="H505" s="179">
        <v>88</v>
      </c>
      <c r="I505" s="179" t="s">
        <v>149</v>
      </c>
    </row>
    <row r="506" spans="1:9" ht="17.100000000000001" customHeight="1" x14ac:dyDescent="0.25">
      <c r="A506" s="217" t="s">
        <v>240</v>
      </c>
      <c r="B506" s="218">
        <v>2011</v>
      </c>
      <c r="C506" s="219">
        <v>8</v>
      </c>
      <c r="D506" s="217" t="s">
        <v>4</v>
      </c>
      <c r="E506" s="172">
        <v>0.85148924999999998</v>
      </c>
      <c r="F506" s="173">
        <v>0.11861687999999999</v>
      </c>
      <c r="G506" s="172">
        <v>2.9893869999999999E-2</v>
      </c>
      <c r="H506" s="179">
        <v>88</v>
      </c>
      <c r="I506" s="179" t="s">
        <v>149</v>
      </c>
    </row>
    <row r="507" spans="1:9" ht="17.100000000000001" customHeight="1" x14ac:dyDescent="0.25">
      <c r="A507" s="217" t="s">
        <v>240</v>
      </c>
      <c r="B507" s="218">
        <v>2011</v>
      </c>
      <c r="C507" s="219">
        <v>9</v>
      </c>
      <c r="D507" s="217" t="s">
        <v>242</v>
      </c>
      <c r="E507" s="172">
        <v>0.25464038</v>
      </c>
      <c r="F507" s="173">
        <v>0.13166443</v>
      </c>
      <c r="G507" s="172">
        <v>0.61369518999999995</v>
      </c>
      <c r="H507" s="179">
        <v>88</v>
      </c>
      <c r="I507" s="179">
        <v>0</v>
      </c>
    </row>
    <row r="508" spans="1:9" ht="17.100000000000001" customHeight="1" x14ac:dyDescent="0.25">
      <c r="A508" s="217" t="s">
        <v>240</v>
      </c>
      <c r="B508" s="218">
        <v>2011</v>
      </c>
      <c r="C508" s="219">
        <v>10</v>
      </c>
      <c r="D508" s="217" t="s">
        <v>243</v>
      </c>
      <c r="E508" s="172">
        <v>0.40100364999999999</v>
      </c>
      <c r="F508" s="173">
        <v>0.15545622000000001</v>
      </c>
      <c r="G508" s="172">
        <v>0.44354011999999998</v>
      </c>
      <c r="H508" s="179">
        <v>87</v>
      </c>
      <c r="I508" s="179">
        <v>0</v>
      </c>
    </row>
    <row r="509" spans="1:9" ht="17.100000000000001" customHeight="1" x14ac:dyDescent="0.25">
      <c r="A509" s="217" t="s">
        <v>240</v>
      </c>
      <c r="B509" s="218">
        <v>2011</v>
      </c>
      <c r="C509" s="219">
        <v>11</v>
      </c>
      <c r="D509" s="217" t="s">
        <v>244</v>
      </c>
      <c r="E509" s="172">
        <v>0.53077207999999998</v>
      </c>
      <c r="F509" s="173">
        <v>0.23015123000000001</v>
      </c>
      <c r="G509" s="172">
        <v>0.23907669000000001</v>
      </c>
      <c r="H509" s="179">
        <v>88</v>
      </c>
      <c r="I509" s="179">
        <v>0</v>
      </c>
    </row>
    <row r="510" spans="1:9" ht="17.100000000000001" customHeight="1" x14ac:dyDescent="0.25">
      <c r="A510" s="217" t="s">
        <v>240</v>
      </c>
      <c r="B510" s="218">
        <v>2011</v>
      </c>
      <c r="C510" s="219">
        <v>12</v>
      </c>
      <c r="D510" s="217" t="s">
        <v>361</v>
      </c>
      <c r="E510" s="172">
        <v>0.74721090999999995</v>
      </c>
      <c r="F510" s="173">
        <v>0.12111534</v>
      </c>
      <c r="G510" s="172">
        <v>0.13167375000000001</v>
      </c>
      <c r="H510" s="179">
        <v>87</v>
      </c>
      <c r="I510" s="179">
        <v>1</v>
      </c>
    </row>
    <row r="511" spans="1:9" ht="17.100000000000001" customHeight="1" x14ac:dyDescent="0.25">
      <c r="A511" s="217" t="s">
        <v>240</v>
      </c>
      <c r="B511" s="218">
        <v>2011</v>
      </c>
      <c r="C511" s="219">
        <v>13</v>
      </c>
      <c r="D511" s="217" t="s">
        <v>7</v>
      </c>
      <c r="E511" s="172">
        <v>0.89006026000000005</v>
      </c>
      <c r="F511" s="173">
        <v>5.4402819999999998E-2</v>
      </c>
      <c r="G511" s="172">
        <v>5.5536919999999997E-2</v>
      </c>
      <c r="H511" s="179">
        <v>88</v>
      </c>
      <c r="I511" s="179">
        <v>0</v>
      </c>
    </row>
    <row r="512" spans="1:9" ht="35.1" customHeight="1" x14ac:dyDescent="0.25">
      <c r="A512" s="217" t="s">
        <v>240</v>
      </c>
      <c r="B512" s="218">
        <v>2011</v>
      </c>
      <c r="C512" s="219">
        <v>14</v>
      </c>
      <c r="D512" s="170" t="s">
        <v>373</v>
      </c>
      <c r="E512" s="172">
        <v>0.52124031000000004</v>
      </c>
      <c r="F512" s="173">
        <v>0.17931469999999999</v>
      </c>
      <c r="G512" s="172">
        <v>0.29944498000000003</v>
      </c>
      <c r="H512" s="179">
        <v>87</v>
      </c>
      <c r="I512" s="179">
        <v>0</v>
      </c>
    </row>
    <row r="513" spans="1:9" ht="17.100000000000001" customHeight="1" x14ac:dyDescent="0.25">
      <c r="A513" s="217" t="s">
        <v>240</v>
      </c>
      <c r="B513" s="218">
        <v>2011</v>
      </c>
      <c r="C513" s="219">
        <v>15</v>
      </c>
      <c r="D513" s="217" t="s">
        <v>81</v>
      </c>
      <c r="E513" s="172">
        <v>0.68591310000000005</v>
      </c>
      <c r="F513" s="173">
        <v>0.14613462999999999</v>
      </c>
      <c r="G513" s="172">
        <v>0.16795226999999999</v>
      </c>
      <c r="H513" s="179">
        <v>88</v>
      </c>
      <c r="I513" s="179">
        <v>0</v>
      </c>
    </row>
    <row r="514" spans="1:9" ht="17.100000000000001" customHeight="1" x14ac:dyDescent="0.25">
      <c r="A514" s="217" t="s">
        <v>240</v>
      </c>
      <c r="B514" s="218">
        <v>2011</v>
      </c>
      <c r="C514" s="219">
        <v>16</v>
      </c>
      <c r="D514" s="217" t="s">
        <v>8</v>
      </c>
      <c r="E514" s="172">
        <v>0.83552762999999997</v>
      </c>
      <c r="F514" s="173">
        <v>9.0876760000000001E-2</v>
      </c>
      <c r="G514" s="172">
        <v>7.3595599999999997E-2</v>
      </c>
      <c r="H514" s="179">
        <v>87</v>
      </c>
      <c r="I514" s="179">
        <v>1</v>
      </c>
    </row>
    <row r="515" spans="1:9" ht="17.100000000000001" customHeight="1" x14ac:dyDescent="0.25">
      <c r="A515" s="217" t="s">
        <v>240</v>
      </c>
      <c r="B515" s="218">
        <v>2011</v>
      </c>
      <c r="C515" s="219">
        <v>17</v>
      </c>
      <c r="D515" s="217" t="s">
        <v>247</v>
      </c>
      <c r="E515" s="172">
        <v>0.49253913999999999</v>
      </c>
      <c r="F515" s="173">
        <v>0.22389164</v>
      </c>
      <c r="G515" s="172">
        <v>0.28356922000000001</v>
      </c>
      <c r="H515" s="179">
        <v>83</v>
      </c>
      <c r="I515" s="179">
        <v>5</v>
      </c>
    </row>
    <row r="516" spans="1:9" ht="17.100000000000001" customHeight="1" x14ac:dyDescent="0.25">
      <c r="A516" s="217" t="s">
        <v>240</v>
      </c>
      <c r="B516" s="218">
        <v>2011</v>
      </c>
      <c r="C516" s="219">
        <v>18</v>
      </c>
      <c r="D516" s="217" t="s">
        <v>10</v>
      </c>
      <c r="E516" s="172">
        <v>0.17044811000000001</v>
      </c>
      <c r="F516" s="173">
        <v>0.28762796000000002</v>
      </c>
      <c r="G516" s="172">
        <v>0.54192393000000005</v>
      </c>
      <c r="H516" s="179">
        <v>87</v>
      </c>
      <c r="I516" s="179">
        <v>1</v>
      </c>
    </row>
    <row r="517" spans="1:9" ht="35.1" customHeight="1" x14ac:dyDescent="0.25">
      <c r="A517" s="217" t="s">
        <v>240</v>
      </c>
      <c r="B517" s="218">
        <v>2011</v>
      </c>
      <c r="C517" s="219">
        <v>19</v>
      </c>
      <c r="D517" s="170" t="s">
        <v>374</v>
      </c>
      <c r="E517" s="172">
        <v>0.61998025999999995</v>
      </c>
      <c r="F517" s="173">
        <v>0.17900645000000001</v>
      </c>
      <c r="G517" s="172">
        <v>0.20101327999999999</v>
      </c>
      <c r="H517" s="179">
        <v>87</v>
      </c>
      <c r="I517" s="179">
        <v>1</v>
      </c>
    </row>
    <row r="518" spans="1:9" ht="17.100000000000001" customHeight="1" x14ac:dyDescent="0.25">
      <c r="A518" s="217" t="s">
        <v>240</v>
      </c>
      <c r="B518" s="218">
        <v>2011</v>
      </c>
      <c r="C518" s="219">
        <v>20</v>
      </c>
      <c r="D518" s="217" t="s">
        <v>249</v>
      </c>
      <c r="E518" s="172">
        <v>0.81726069000000001</v>
      </c>
      <c r="F518" s="173">
        <v>0.10237760999999999</v>
      </c>
      <c r="G518" s="172">
        <v>8.0361699999999994E-2</v>
      </c>
      <c r="H518" s="179">
        <v>79</v>
      </c>
      <c r="I518" s="179" t="s">
        <v>149</v>
      </c>
    </row>
    <row r="519" spans="1:9" ht="17.100000000000001" customHeight="1" x14ac:dyDescent="0.25">
      <c r="A519" s="217" t="s">
        <v>240</v>
      </c>
      <c r="B519" s="218">
        <v>2011</v>
      </c>
      <c r="C519" s="219">
        <v>21</v>
      </c>
      <c r="D519" s="217" t="s">
        <v>12</v>
      </c>
      <c r="E519" s="172">
        <v>0.58113877000000003</v>
      </c>
      <c r="F519" s="173">
        <v>0.24815783</v>
      </c>
      <c r="G519" s="172">
        <v>0.17070340000000001</v>
      </c>
      <c r="H519" s="179">
        <v>83</v>
      </c>
      <c r="I519" s="179">
        <v>5</v>
      </c>
    </row>
    <row r="520" spans="1:9" ht="17.100000000000001" customHeight="1" x14ac:dyDescent="0.25">
      <c r="A520" s="217" t="s">
        <v>240</v>
      </c>
      <c r="B520" s="218">
        <v>2011</v>
      </c>
      <c r="C520" s="219">
        <v>22</v>
      </c>
      <c r="D520" s="217" t="s">
        <v>13</v>
      </c>
      <c r="E520" s="172">
        <v>0.43759587</v>
      </c>
      <c r="F520" s="173">
        <v>0.31164297000000002</v>
      </c>
      <c r="G520" s="172">
        <v>0.25076116999999998</v>
      </c>
      <c r="H520" s="179">
        <v>80</v>
      </c>
      <c r="I520" s="179">
        <v>8</v>
      </c>
    </row>
    <row r="521" spans="1:9" ht="17.100000000000001" customHeight="1" x14ac:dyDescent="0.25">
      <c r="A521" s="217" t="s">
        <v>240</v>
      </c>
      <c r="B521" s="218">
        <v>2011</v>
      </c>
      <c r="C521" s="219">
        <v>23</v>
      </c>
      <c r="D521" s="217" t="s">
        <v>14</v>
      </c>
      <c r="E521" s="172">
        <v>0.37934294000000002</v>
      </c>
      <c r="F521" s="173">
        <v>0.29440665999999999</v>
      </c>
      <c r="G521" s="172">
        <v>0.3262504</v>
      </c>
      <c r="H521" s="179">
        <v>76</v>
      </c>
      <c r="I521" s="179">
        <v>12</v>
      </c>
    </row>
    <row r="522" spans="1:9" ht="17.100000000000001" customHeight="1" x14ac:dyDescent="0.25">
      <c r="A522" s="217" t="s">
        <v>240</v>
      </c>
      <c r="B522" s="218">
        <v>2011</v>
      </c>
      <c r="C522" s="219">
        <v>24</v>
      </c>
      <c r="D522" s="217" t="s">
        <v>250</v>
      </c>
      <c r="E522" s="172">
        <v>0.32695353999999999</v>
      </c>
      <c r="F522" s="173">
        <v>0.30758116000000002</v>
      </c>
      <c r="G522" s="172">
        <v>0.36546529999999999</v>
      </c>
      <c r="H522" s="179">
        <v>80</v>
      </c>
      <c r="I522" s="179">
        <v>8</v>
      </c>
    </row>
    <row r="523" spans="1:9" ht="17.100000000000001" customHeight="1" x14ac:dyDescent="0.25">
      <c r="A523" s="217" t="s">
        <v>240</v>
      </c>
      <c r="B523" s="218">
        <v>2011</v>
      </c>
      <c r="C523" s="219">
        <v>25</v>
      </c>
      <c r="D523" s="217" t="s">
        <v>16</v>
      </c>
      <c r="E523" s="172">
        <v>0.15687786000000001</v>
      </c>
      <c r="F523" s="173">
        <v>0.41819429000000002</v>
      </c>
      <c r="G523" s="172">
        <v>0.42492785999999999</v>
      </c>
      <c r="H523" s="179">
        <v>76</v>
      </c>
      <c r="I523" s="179">
        <v>12</v>
      </c>
    </row>
    <row r="524" spans="1:9" ht="17.100000000000001" customHeight="1" x14ac:dyDescent="0.25">
      <c r="A524" s="217" t="s">
        <v>240</v>
      </c>
      <c r="B524" s="218">
        <v>2011</v>
      </c>
      <c r="C524" s="219">
        <v>26</v>
      </c>
      <c r="D524" s="217" t="s">
        <v>82</v>
      </c>
      <c r="E524" s="172">
        <v>0.77308089000000002</v>
      </c>
      <c r="F524" s="173">
        <v>7.6553969999999999E-2</v>
      </c>
      <c r="G524" s="172">
        <v>0.15036515</v>
      </c>
      <c r="H524" s="179">
        <v>87</v>
      </c>
      <c r="I524" s="179">
        <v>1</v>
      </c>
    </row>
    <row r="525" spans="1:9" ht="17.100000000000001" customHeight="1" x14ac:dyDescent="0.25">
      <c r="A525" s="217" t="s">
        <v>240</v>
      </c>
      <c r="B525" s="218">
        <v>2011</v>
      </c>
      <c r="C525" s="219">
        <v>27</v>
      </c>
      <c r="D525" s="217" t="s">
        <v>17</v>
      </c>
      <c r="E525" s="172">
        <v>0.40993416999999999</v>
      </c>
      <c r="F525" s="173">
        <v>0.38291244000000002</v>
      </c>
      <c r="G525" s="172">
        <v>0.20715338999999999</v>
      </c>
      <c r="H525" s="179">
        <v>82</v>
      </c>
      <c r="I525" s="179">
        <v>4</v>
      </c>
    </row>
    <row r="526" spans="1:9" ht="17.100000000000001" customHeight="1" x14ac:dyDescent="0.25">
      <c r="A526" s="217" t="s">
        <v>251</v>
      </c>
      <c r="B526" s="218">
        <v>2011</v>
      </c>
      <c r="C526" s="219">
        <v>28</v>
      </c>
      <c r="D526" s="217" t="s">
        <v>18</v>
      </c>
      <c r="E526" s="172">
        <v>0.90639111999999999</v>
      </c>
      <c r="F526" s="173">
        <v>8.5025020000000007E-2</v>
      </c>
      <c r="G526" s="172">
        <v>8.5838700000000004E-3</v>
      </c>
      <c r="H526" s="179">
        <v>88</v>
      </c>
      <c r="I526" s="179" t="s">
        <v>149</v>
      </c>
    </row>
    <row r="527" spans="1:9" ht="35.1" customHeight="1" x14ac:dyDescent="0.25">
      <c r="A527" s="217" t="s">
        <v>240</v>
      </c>
      <c r="B527" s="218">
        <v>2011</v>
      </c>
      <c r="C527" s="219">
        <v>29</v>
      </c>
      <c r="D527" s="170" t="s">
        <v>362</v>
      </c>
      <c r="E527" s="172">
        <v>0.79804717999999997</v>
      </c>
      <c r="F527" s="173">
        <v>0.13584307000000001</v>
      </c>
      <c r="G527" s="172">
        <v>6.6109749999999995E-2</v>
      </c>
      <c r="H527" s="179">
        <v>85</v>
      </c>
      <c r="I527" s="179">
        <v>2</v>
      </c>
    </row>
    <row r="528" spans="1:9" ht="17.100000000000001" customHeight="1" x14ac:dyDescent="0.25">
      <c r="A528" s="217" t="s">
        <v>240</v>
      </c>
      <c r="B528" s="218">
        <v>2011</v>
      </c>
      <c r="C528" s="219">
        <v>30</v>
      </c>
      <c r="D528" s="217" t="s">
        <v>19</v>
      </c>
      <c r="E528" s="172">
        <v>0.52463667000000003</v>
      </c>
      <c r="F528" s="173">
        <v>0.15219916</v>
      </c>
      <c r="G528" s="172">
        <v>0.32316416999999997</v>
      </c>
      <c r="H528" s="179">
        <v>85</v>
      </c>
      <c r="I528" s="179">
        <v>3</v>
      </c>
    </row>
    <row r="529" spans="1:9" ht="17.100000000000001" customHeight="1" x14ac:dyDescent="0.25">
      <c r="A529" s="217" t="s">
        <v>240</v>
      </c>
      <c r="B529" s="218">
        <v>2011</v>
      </c>
      <c r="C529" s="219">
        <v>31</v>
      </c>
      <c r="D529" s="217" t="s">
        <v>20</v>
      </c>
      <c r="E529" s="172">
        <v>0.44984685000000002</v>
      </c>
      <c r="F529" s="173">
        <v>0.18027746</v>
      </c>
      <c r="G529" s="172">
        <v>0.36987567999999998</v>
      </c>
      <c r="H529" s="179">
        <v>84</v>
      </c>
      <c r="I529" s="179">
        <v>4</v>
      </c>
    </row>
    <row r="530" spans="1:9" ht="17.100000000000001" customHeight="1" x14ac:dyDescent="0.25">
      <c r="A530" s="217" t="s">
        <v>240</v>
      </c>
      <c r="B530" s="218">
        <v>2011</v>
      </c>
      <c r="C530" s="219">
        <v>32</v>
      </c>
      <c r="D530" s="217" t="s">
        <v>21</v>
      </c>
      <c r="E530" s="172">
        <v>0.37344650000000001</v>
      </c>
      <c r="F530" s="173">
        <v>0.27443028000000003</v>
      </c>
      <c r="G530" s="172">
        <v>0.35212322000000001</v>
      </c>
      <c r="H530" s="179">
        <v>82</v>
      </c>
      <c r="I530" s="179">
        <v>5</v>
      </c>
    </row>
    <row r="531" spans="1:9" ht="17.100000000000001" customHeight="1" x14ac:dyDescent="0.25">
      <c r="A531" s="217" t="s">
        <v>240</v>
      </c>
      <c r="B531" s="218">
        <v>2011</v>
      </c>
      <c r="C531" s="219">
        <v>33</v>
      </c>
      <c r="D531" s="217" t="s">
        <v>22</v>
      </c>
      <c r="E531" s="172">
        <v>0.12188834</v>
      </c>
      <c r="F531" s="173">
        <v>0.32018533999999998</v>
      </c>
      <c r="G531" s="172">
        <v>0.55792631999999998</v>
      </c>
      <c r="H531" s="179">
        <v>78</v>
      </c>
      <c r="I531" s="179">
        <v>8</v>
      </c>
    </row>
    <row r="532" spans="1:9" ht="35.1" customHeight="1" x14ac:dyDescent="0.25">
      <c r="A532" s="217" t="s">
        <v>240</v>
      </c>
      <c r="B532" s="218">
        <v>2011</v>
      </c>
      <c r="C532" s="219">
        <v>34</v>
      </c>
      <c r="D532" s="170" t="s">
        <v>363</v>
      </c>
      <c r="E532" s="172">
        <v>0.39347304999999999</v>
      </c>
      <c r="F532" s="173">
        <v>0.35291995999999998</v>
      </c>
      <c r="G532" s="172">
        <v>0.25360697999999998</v>
      </c>
      <c r="H532" s="179">
        <v>77</v>
      </c>
      <c r="I532" s="179">
        <v>10</v>
      </c>
    </row>
    <row r="533" spans="1:9" ht="17.100000000000001" customHeight="1" x14ac:dyDescent="0.25">
      <c r="A533" s="217" t="s">
        <v>240</v>
      </c>
      <c r="B533" s="218">
        <v>2011</v>
      </c>
      <c r="C533" s="219">
        <v>35</v>
      </c>
      <c r="D533" s="217" t="s">
        <v>83</v>
      </c>
      <c r="E533" s="172">
        <v>0.53962526</v>
      </c>
      <c r="F533" s="173">
        <v>0.24169898000000001</v>
      </c>
      <c r="G533" s="172">
        <v>0.21867576</v>
      </c>
      <c r="H533" s="179">
        <v>86</v>
      </c>
      <c r="I533" s="179">
        <v>1</v>
      </c>
    </row>
    <row r="534" spans="1:9" ht="17.100000000000001" customHeight="1" x14ac:dyDescent="0.25">
      <c r="A534" s="217" t="s">
        <v>240</v>
      </c>
      <c r="B534" s="218">
        <v>2011</v>
      </c>
      <c r="C534" s="219">
        <v>36</v>
      </c>
      <c r="D534" s="217" t="s">
        <v>23</v>
      </c>
      <c r="E534" s="172">
        <v>0.58407255999999996</v>
      </c>
      <c r="F534" s="173">
        <v>0.29810029999999998</v>
      </c>
      <c r="G534" s="172">
        <v>0.11782714</v>
      </c>
      <c r="H534" s="179">
        <v>87</v>
      </c>
      <c r="I534" s="179">
        <v>0</v>
      </c>
    </row>
    <row r="535" spans="1:9" ht="35.1" customHeight="1" x14ac:dyDescent="0.25">
      <c r="A535" s="217" t="s">
        <v>240</v>
      </c>
      <c r="B535" s="218">
        <v>2011</v>
      </c>
      <c r="C535" s="219">
        <v>37</v>
      </c>
      <c r="D535" s="170" t="s">
        <v>364</v>
      </c>
      <c r="E535" s="172">
        <v>0.45688420000000002</v>
      </c>
      <c r="F535" s="173">
        <v>0.22089359</v>
      </c>
      <c r="G535" s="172">
        <v>0.32222222</v>
      </c>
      <c r="H535" s="179">
        <v>82</v>
      </c>
      <c r="I535" s="179">
        <v>5</v>
      </c>
    </row>
    <row r="536" spans="1:9" ht="53.1" customHeight="1" x14ac:dyDescent="0.25">
      <c r="A536" s="217" t="s">
        <v>240</v>
      </c>
      <c r="B536" s="218">
        <v>2011</v>
      </c>
      <c r="C536" s="219">
        <v>38</v>
      </c>
      <c r="D536" s="170" t="s">
        <v>365</v>
      </c>
      <c r="E536" s="172">
        <v>0.56674833999999996</v>
      </c>
      <c r="F536" s="173">
        <v>0.21848511000000001</v>
      </c>
      <c r="G536" s="172">
        <v>0.21476655</v>
      </c>
      <c r="H536" s="179">
        <v>80</v>
      </c>
      <c r="I536" s="179">
        <v>8</v>
      </c>
    </row>
    <row r="537" spans="1:9" ht="17.100000000000001" customHeight="1" x14ac:dyDescent="0.25">
      <c r="A537" s="217" t="s">
        <v>240</v>
      </c>
      <c r="B537" s="218">
        <v>2011</v>
      </c>
      <c r="C537" s="219">
        <v>39</v>
      </c>
      <c r="D537" s="217" t="s">
        <v>25</v>
      </c>
      <c r="E537" s="172">
        <v>0.71851432000000004</v>
      </c>
      <c r="F537" s="173">
        <v>0.16832178</v>
      </c>
      <c r="G537" s="172">
        <v>0.1131639</v>
      </c>
      <c r="H537" s="179">
        <v>82</v>
      </c>
      <c r="I537" s="179">
        <v>3</v>
      </c>
    </row>
    <row r="538" spans="1:9" ht="17.100000000000001" customHeight="1" x14ac:dyDescent="0.25">
      <c r="A538" s="217" t="s">
        <v>240</v>
      </c>
      <c r="B538" s="218">
        <v>2011</v>
      </c>
      <c r="C538" s="219">
        <v>40</v>
      </c>
      <c r="D538" s="217" t="s">
        <v>255</v>
      </c>
      <c r="E538" s="172">
        <v>0.46480874999999999</v>
      </c>
      <c r="F538" s="173">
        <v>0.26699761999999999</v>
      </c>
      <c r="G538" s="172">
        <v>0.26819363000000002</v>
      </c>
      <c r="H538" s="179">
        <v>85</v>
      </c>
      <c r="I538" s="179" t="s">
        <v>149</v>
      </c>
    </row>
    <row r="539" spans="1:9" ht="17.100000000000001" customHeight="1" x14ac:dyDescent="0.25">
      <c r="A539" s="217" t="s">
        <v>240</v>
      </c>
      <c r="B539" s="218">
        <v>2011</v>
      </c>
      <c r="C539" s="219">
        <v>41</v>
      </c>
      <c r="D539" s="217" t="s">
        <v>256</v>
      </c>
      <c r="E539" s="172">
        <v>0.29803722999999999</v>
      </c>
      <c r="F539" s="173">
        <v>0.29547983999999999</v>
      </c>
      <c r="G539" s="172">
        <v>0.40648293000000002</v>
      </c>
      <c r="H539" s="179">
        <v>77</v>
      </c>
      <c r="I539" s="179">
        <v>9</v>
      </c>
    </row>
    <row r="540" spans="1:9" ht="17.100000000000001" customHeight="1" x14ac:dyDescent="0.25">
      <c r="A540" s="217" t="s">
        <v>240</v>
      </c>
      <c r="B540" s="218">
        <v>2011</v>
      </c>
      <c r="C540" s="219">
        <v>42</v>
      </c>
      <c r="D540" s="217" t="s">
        <v>84</v>
      </c>
      <c r="E540" s="172">
        <v>0.67701126</v>
      </c>
      <c r="F540" s="173">
        <v>7.7115080000000003E-2</v>
      </c>
      <c r="G540" s="172">
        <v>0.24587365999999999</v>
      </c>
      <c r="H540" s="179">
        <v>86</v>
      </c>
      <c r="I540" s="179">
        <v>1</v>
      </c>
    </row>
    <row r="541" spans="1:9" ht="17.100000000000001" customHeight="1" x14ac:dyDescent="0.25">
      <c r="A541" s="217" t="s">
        <v>240</v>
      </c>
      <c r="B541" s="218">
        <v>2011</v>
      </c>
      <c r="C541" s="219">
        <v>43</v>
      </c>
      <c r="D541" s="217" t="s">
        <v>28</v>
      </c>
      <c r="E541" s="172">
        <v>0.69384298</v>
      </c>
      <c r="F541" s="173">
        <v>0.14586398</v>
      </c>
      <c r="G541" s="172">
        <v>0.16029304</v>
      </c>
      <c r="H541" s="179">
        <v>86</v>
      </c>
      <c r="I541" s="179">
        <v>1</v>
      </c>
    </row>
    <row r="542" spans="1:9" ht="17.100000000000001" customHeight="1" x14ac:dyDescent="0.25">
      <c r="A542" s="217" t="s">
        <v>240</v>
      </c>
      <c r="B542" s="218">
        <v>2011</v>
      </c>
      <c r="C542" s="219">
        <v>44</v>
      </c>
      <c r="D542" s="217" t="s">
        <v>29</v>
      </c>
      <c r="E542" s="172">
        <v>0.51903493999999994</v>
      </c>
      <c r="F542" s="173">
        <v>0.29366058</v>
      </c>
      <c r="G542" s="172">
        <v>0.18730448</v>
      </c>
      <c r="H542" s="179">
        <v>86</v>
      </c>
      <c r="I542" s="179">
        <v>1</v>
      </c>
    </row>
    <row r="543" spans="1:9" ht="17.100000000000001" customHeight="1" x14ac:dyDescent="0.25">
      <c r="A543" s="217" t="s">
        <v>240</v>
      </c>
      <c r="B543" s="218">
        <v>2011</v>
      </c>
      <c r="C543" s="219">
        <v>45</v>
      </c>
      <c r="D543" s="217" t="s">
        <v>30</v>
      </c>
      <c r="E543" s="172">
        <v>0.71383587000000004</v>
      </c>
      <c r="F543" s="173">
        <v>0.21070833999999999</v>
      </c>
      <c r="G543" s="172">
        <v>7.5455789999999995E-2</v>
      </c>
      <c r="H543" s="179">
        <v>80</v>
      </c>
      <c r="I543" s="179">
        <v>7</v>
      </c>
    </row>
    <row r="544" spans="1:9" ht="17.100000000000001" customHeight="1" x14ac:dyDescent="0.25">
      <c r="A544" s="217" t="s">
        <v>240</v>
      </c>
      <c r="B544" s="218">
        <v>2011</v>
      </c>
      <c r="C544" s="219">
        <v>46</v>
      </c>
      <c r="D544" s="217" t="s">
        <v>31</v>
      </c>
      <c r="E544" s="172">
        <v>0.50289346000000001</v>
      </c>
      <c r="F544" s="173">
        <v>0.30397853000000002</v>
      </c>
      <c r="G544" s="172">
        <v>0.19312800999999999</v>
      </c>
      <c r="H544" s="179">
        <v>86</v>
      </c>
      <c r="I544" s="179">
        <v>1</v>
      </c>
    </row>
    <row r="545" spans="1:9" ht="17.100000000000001" customHeight="1" x14ac:dyDescent="0.25">
      <c r="A545" s="217" t="s">
        <v>240</v>
      </c>
      <c r="B545" s="218">
        <v>2011</v>
      </c>
      <c r="C545" s="219">
        <v>47</v>
      </c>
      <c r="D545" s="217" t="s">
        <v>32</v>
      </c>
      <c r="E545" s="172">
        <v>0.50425211000000003</v>
      </c>
      <c r="F545" s="173">
        <v>0.27631813</v>
      </c>
      <c r="G545" s="172">
        <v>0.21942977</v>
      </c>
      <c r="H545" s="179">
        <v>85</v>
      </c>
      <c r="I545" s="179">
        <v>1</v>
      </c>
    </row>
    <row r="546" spans="1:9" ht="17.100000000000001" customHeight="1" x14ac:dyDescent="0.25">
      <c r="A546" s="217" t="s">
        <v>240</v>
      </c>
      <c r="B546" s="218">
        <v>2011</v>
      </c>
      <c r="C546" s="219">
        <v>48</v>
      </c>
      <c r="D546" s="217" t="s">
        <v>33</v>
      </c>
      <c r="E546" s="172">
        <v>0.73428024000000003</v>
      </c>
      <c r="F546" s="173">
        <v>0.15308638999999999</v>
      </c>
      <c r="G546" s="172">
        <v>0.11263337</v>
      </c>
      <c r="H546" s="179">
        <v>87</v>
      </c>
      <c r="I546" s="179" t="s">
        <v>149</v>
      </c>
    </row>
    <row r="547" spans="1:9" ht="17.100000000000001" customHeight="1" x14ac:dyDescent="0.25">
      <c r="A547" s="217" t="s">
        <v>240</v>
      </c>
      <c r="B547" s="218">
        <v>2011</v>
      </c>
      <c r="C547" s="219">
        <v>49</v>
      </c>
      <c r="D547" s="217" t="s">
        <v>76</v>
      </c>
      <c r="E547" s="172">
        <v>0.81039048999999996</v>
      </c>
      <c r="F547" s="173">
        <v>0.13440982000000001</v>
      </c>
      <c r="G547" s="172">
        <v>5.5199680000000001E-2</v>
      </c>
      <c r="H547" s="179">
        <v>87</v>
      </c>
      <c r="I547" s="179" t="s">
        <v>149</v>
      </c>
    </row>
    <row r="548" spans="1:9" ht="17.100000000000001" customHeight="1" x14ac:dyDescent="0.25">
      <c r="A548" s="217" t="s">
        <v>240</v>
      </c>
      <c r="B548" s="218">
        <v>2011</v>
      </c>
      <c r="C548" s="219">
        <v>50</v>
      </c>
      <c r="D548" s="217" t="s">
        <v>34</v>
      </c>
      <c r="E548" s="172">
        <v>0.78152745000000001</v>
      </c>
      <c r="F548" s="173">
        <v>6.5379759999999995E-2</v>
      </c>
      <c r="G548" s="172">
        <v>0.15309279000000001</v>
      </c>
      <c r="H548" s="179">
        <v>87</v>
      </c>
      <c r="I548" s="179" t="s">
        <v>149</v>
      </c>
    </row>
    <row r="549" spans="1:9" ht="17.100000000000001" customHeight="1" x14ac:dyDescent="0.25">
      <c r="A549" s="217" t="s">
        <v>240</v>
      </c>
      <c r="B549" s="218">
        <v>2011</v>
      </c>
      <c r="C549" s="219">
        <v>51</v>
      </c>
      <c r="D549" s="217" t="s">
        <v>35</v>
      </c>
      <c r="E549" s="172">
        <v>0.65330412000000004</v>
      </c>
      <c r="F549" s="173">
        <v>0.18018329999999999</v>
      </c>
      <c r="G549" s="172">
        <v>0.16651257999999999</v>
      </c>
      <c r="H549" s="179">
        <v>86</v>
      </c>
      <c r="I549" s="179" t="s">
        <v>149</v>
      </c>
    </row>
    <row r="550" spans="1:9" ht="17.100000000000001" customHeight="1" x14ac:dyDescent="0.25">
      <c r="A550" s="217" t="s">
        <v>251</v>
      </c>
      <c r="B550" s="218">
        <v>2011</v>
      </c>
      <c r="C550" s="219">
        <v>52</v>
      </c>
      <c r="D550" s="217" t="s">
        <v>36</v>
      </c>
      <c r="E550" s="172">
        <v>0.61764852999999997</v>
      </c>
      <c r="F550" s="173">
        <v>0.24080935000000001</v>
      </c>
      <c r="G550" s="172">
        <v>0.14154211999999999</v>
      </c>
      <c r="H550" s="179">
        <v>87</v>
      </c>
      <c r="I550" s="179" t="s">
        <v>149</v>
      </c>
    </row>
    <row r="551" spans="1:9" ht="35.1" customHeight="1" x14ac:dyDescent="0.25">
      <c r="A551" s="217" t="s">
        <v>240</v>
      </c>
      <c r="B551" s="218">
        <v>2011</v>
      </c>
      <c r="C551" s="219">
        <v>53</v>
      </c>
      <c r="D551" s="170" t="s">
        <v>366</v>
      </c>
      <c r="E551" s="172">
        <v>0.31405465999999999</v>
      </c>
      <c r="F551" s="173">
        <v>0.19933762999999999</v>
      </c>
      <c r="G551" s="172">
        <v>0.48660771000000003</v>
      </c>
      <c r="H551" s="179">
        <v>84</v>
      </c>
      <c r="I551" s="179">
        <v>1</v>
      </c>
    </row>
    <row r="552" spans="1:9" ht="17.100000000000001" customHeight="1" x14ac:dyDescent="0.25">
      <c r="A552" s="217" t="s">
        <v>240</v>
      </c>
      <c r="B552" s="218">
        <v>2011</v>
      </c>
      <c r="C552" s="219">
        <v>54</v>
      </c>
      <c r="D552" s="217" t="s">
        <v>38</v>
      </c>
      <c r="E552" s="172">
        <v>0.54422437999999995</v>
      </c>
      <c r="F552" s="173">
        <v>0.28809649999999998</v>
      </c>
      <c r="G552" s="172">
        <v>0.16767911999999999</v>
      </c>
      <c r="H552" s="179">
        <v>83</v>
      </c>
      <c r="I552" s="179">
        <v>2</v>
      </c>
    </row>
    <row r="553" spans="1:9" ht="17.100000000000001" customHeight="1" x14ac:dyDescent="0.25">
      <c r="A553" s="217" t="s">
        <v>240</v>
      </c>
      <c r="B553" s="218">
        <v>2011</v>
      </c>
      <c r="C553" s="219">
        <v>55</v>
      </c>
      <c r="D553" s="217" t="s">
        <v>39</v>
      </c>
      <c r="E553" s="172">
        <v>0.62886823999999997</v>
      </c>
      <c r="F553" s="173">
        <v>0.26707872999999999</v>
      </c>
      <c r="G553" s="172">
        <v>0.10405303</v>
      </c>
      <c r="H553" s="179">
        <v>81</v>
      </c>
      <c r="I553" s="179">
        <v>4</v>
      </c>
    </row>
    <row r="554" spans="1:9" ht="17.100000000000001" customHeight="1" x14ac:dyDescent="0.25">
      <c r="A554" s="217" t="s">
        <v>240</v>
      </c>
      <c r="B554" s="218">
        <v>2011</v>
      </c>
      <c r="C554" s="219">
        <v>56</v>
      </c>
      <c r="D554" s="217" t="s">
        <v>367</v>
      </c>
      <c r="E554" s="172">
        <v>0.42386288999999999</v>
      </c>
      <c r="F554" s="173">
        <v>0.29344977</v>
      </c>
      <c r="G554" s="172">
        <v>0.28268733000000001</v>
      </c>
      <c r="H554" s="179">
        <v>83</v>
      </c>
      <c r="I554" s="179">
        <v>1</v>
      </c>
    </row>
    <row r="555" spans="1:9" ht="35.1" customHeight="1" x14ac:dyDescent="0.25">
      <c r="A555" s="217" t="s">
        <v>240</v>
      </c>
      <c r="B555" s="218">
        <v>2011</v>
      </c>
      <c r="C555" s="219">
        <v>57</v>
      </c>
      <c r="D555" s="170" t="s">
        <v>368</v>
      </c>
      <c r="E555" s="172">
        <v>0.41013000999999999</v>
      </c>
      <c r="F555" s="173">
        <v>0.41433228999999999</v>
      </c>
      <c r="G555" s="172">
        <v>0.17553771000000001</v>
      </c>
      <c r="H555" s="179">
        <v>80</v>
      </c>
      <c r="I555" s="179">
        <v>5</v>
      </c>
    </row>
    <row r="556" spans="1:9" ht="35.1" customHeight="1" x14ac:dyDescent="0.25">
      <c r="A556" s="217" t="s">
        <v>240</v>
      </c>
      <c r="B556" s="218">
        <v>2011</v>
      </c>
      <c r="C556" s="219">
        <v>58</v>
      </c>
      <c r="D556" s="170" t="s">
        <v>369</v>
      </c>
      <c r="E556" s="172">
        <v>0.52594476000000001</v>
      </c>
      <c r="F556" s="173">
        <v>0.20815460999999999</v>
      </c>
      <c r="G556" s="172">
        <v>0.26590064000000002</v>
      </c>
      <c r="H556" s="179">
        <v>84</v>
      </c>
      <c r="I556" s="179">
        <v>1</v>
      </c>
    </row>
    <row r="557" spans="1:9" ht="17.100000000000001" customHeight="1" x14ac:dyDescent="0.25">
      <c r="A557" s="217" t="s">
        <v>240</v>
      </c>
      <c r="B557" s="218">
        <v>2011</v>
      </c>
      <c r="C557" s="219">
        <v>59</v>
      </c>
      <c r="D557" s="217" t="s">
        <v>41</v>
      </c>
      <c r="E557" s="172">
        <v>0.58552888000000003</v>
      </c>
      <c r="F557" s="173">
        <v>0.18233812999999999</v>
      </c>
      <c r="G557" s="172">
        <v>0.23213299000000001</v>
      </c>
      <c r="H557" s="179">
        <v>82</v>
      </c>
      <c r="I557" s="179">
        <v>2</v>
      </c>
    </row>
    <row r="558" spans="1:9" ht="35.1" customHeight="1" x14ac:dyDescent="0.25">
      <c r="A558" s="217" t="s">
        <v>251</v>
      </c>
      <c r="B558" s="218">
        <v>2011</v>
      </c>
      <c r="C558" s="219">
        <v>60</v>
      </c>
      <c r="D558" s="170" t="s">
        <v>370</v>
      </c>
      <c r="E558" s="172">
        <v>0.38197765</v>
      </c>
      <c r="F558" s="173">
        <v>0.32802955</v>
      </c>
      <c r="G558" s="172">
        <v>0.28999280999999999</v>
      </c>
      <c r="H558" s="179">
        <v>81</v>
      </c>
      <c r="I558" s="179">
        <v>3</v>
      </c>
    </row>
    <row r="559" spans="1:9" ht="17.100000000000001" customHeight="1" x14ac:dyDescent="0.25">
      <c r="A559" s="217" t="s">
        <v>240</v>
      </c>
      <c r="B559" s="218">
        <v>2011</v>
      </c>
      <c r="C559" s="219">
        <v>61</v>
      </c>
      <c r="D559" s="217" t="s">
        <v>85</v>
      </c>
      <c r="E559" s="172">
        <v>0.36943801999999998</v>
      </c>
      <c r="F559" s="173">
        <v>0.25211096999999999</v>
      </c>
      <c r="G559" s="172">
        <v>0.37845099999999998</v>
      </c>
      <c r="H559" s="179">
        <v>85</v>
      </c>
      <c r="I559" s="179">
        <v>0</v>
      </c>
    </row>
    <row r="560" spans="1:9" ht="17.100000000000001" customHeight="1" x14ac:dyDescent="0.25">
      <c r="A560" s="217" t="s">
        <v>240</v>
      </c>
      <c r="B560" s="218">
        <v>2011</v>
      </c>
      <c r="C560" s="219">
        <v>62</v>
      </c>
      <c r="D560" s="217" t="s">
        <v>43</v>
      </c>
      <c r="E560" s="172">
        <v>0.36821058000000001</v>
      </c>
      <c r="F560" s="173">
        <v>0.31644795999999997</v>
      </c>
      <c r="G560" s="172">
        <v>0.31534146000000002</v>
      </c>
      <c r="H560" s="179">
        <v>79</v>
      </c>
      <c r="I560" s="179">
        <v>5</v>
      </c>
    </row>
    <row r="561" spans="1:9" ht="35.1" customHeight="1" x14ac:dyDescent="0.25">
      <c r="A561" s="170" t="s">
        <v>371</v>
      </c>
      <c r="B561" s="218">
        <v>2011</v>
      </c>
      <c r="C561" s="219">
        <v>63</v>
      </c>
      <c r="D561" s="217" t="s">
        <v>260</v>
      </c>
      <c r="E561" s="172">
        <v>0.49265900000000001</v>
      </c>
      <c r="F561" s="173">
        <v>0.25102882999999998</v>
      </c>
      <c r="G561" s="172">
        <v>0.25631217000000001</v>
      </c>
      <c r="H561" s="179">
        <v>85</v>
      </c>
      <c r="I561" s="179" t="s">
        <v>149</v>
      </c>
    </row>
    <row r="562" spans="1:9" ht="35.1" customHeight="1" x14ac:dyDescent="0.25">
      <c r="A562" s="170" t="s">
        <v>371</v>
      </c>
      <c r="B562" s="218">
        <v>2011</v>
      </c>
      <c r="C562" s="219">
        <v>64</v>
      </c>
      <c r="D562" s="170" t="s">
        <v>372</v>
      </c>
      <c r="E562" s="172">
        <v>0.34331387000000002</v>
      </c>
      <c r="F562" s="173">
        <v>0.23936304</v>
      </c>
      <c r="G562" s="172">
        <v>0.41732309000000001</v>
      </c>
      <c r="H562" s="179">
        <v>85</v>
      </c>
      <c r="I562" s="179" t="s">
        <v>149</v>
      </c>
    </row>
    <row r="563" spans="1:9" ht="35.1" customHeight="1" x14ac:dyDescent="0.25">
      <c r="A563" s="170" t="s">
        <v>371</v>
      </c>
      <c r="B563" s="218">
        <v>2011</v>
      </c>
      <c r="C563" s="219">
        <v>65</v>
      </c>
      <c r="D563" s="217" t="s">
        <v>262</v>
      </c>
      <c r="E563" s="172">
        <v>0.30665406000000001</v>
      </c>
      <c r="F563" s="173">
        <v>0.29356008</v>
      </c>
      <c r="G563" s="172">
        <v>0.39978585999999999</v>
      </c>
      <c r="H563" s="179">
        <v>85</v>
      </c>
      <c r="I563" s="179" t="s">
        <v>149</v>
      </c>
    </row>
    <row r="564" spans="1:9" ht="35.1" customHeight="1" x14ac:dyDescent="0.25">
      <c r="A564" s="170" t="s">
        <v>371</v>
      </c>
      <c r="B564" s="218">
        <v>2011</v>
      </c>
      <c r="C564" s="219">
        <v>66</v>
      </c>
      <c r="D564" s="217" t="s">
        <v>47</v>
      </c>
      <c r="E564" s="172">
        <v>0.26772162999999999</v>
      </c>
      <c r="F564" s="173">
        <v>0.31745224999999999</v>
      </c>
      <c r="G564" s="172">
        <v>0.41482612000000002</v>
      </c>
      <c r="H564" s="179">
        <v>85</v>
      </c>
      <c r="I564" s="179" t="s">
        <v>149</v>
      </c>
    </row>
    <row r="565" spans="1:9" ht="35.1" customHeight="1" x14ac:dyDescent="0.25">
      <c r="A565" s="170" t="s">
        <v>371</v>
      </c>
      <c r="B565" s="218">
        <v>2011</v>
      </c>
      <c r="C565" s="219">
        <v>67</v>
      </c>
      <c r="D565" s="217" t="s">
        <v>48</v>
      </c>
      <c r="E565" s="172">
        <v>0.23326943999999999</v>
      </c>
      <c r="F565" s="173">
        <v>0.33706409999999998</v>
      </c>
      <c r="G565" s="172">
        <v>0.42966645999999997</v>
      </c>
      <c r="H565" s="179">
        <v>84</v>
      </c>
      <c r="I565" s="179" t="s">
        <v>149</v>
      </c>
    </row>
    <row r="566" spans="1:9" ht="35.1" customHeight="1" x14ac:dyDescent="0.25">
      <c r="A566" s="170" t="s">
        <v>371</v>
      </c>
      <c r="B566" s="218">
        <v>2011</v>
      </c>
      <c r="C566" s="219">
        <v>68</v>
      </c>
      <c r="D566" s="217" t="s">
        <v>49</v>
      </c>
      <c r="E566" s="172">
        <v>0.14421423999999999</v>
      </c>
      <c r="F566" s="173">
        <v>0.36426261999999998</v>
      </c>
      <c r="G566" s="172">
        <v>0.49152314000000003</v>
      </c>
      <c r="H566" s="179">
        <v>83</v>
      </c>
      <c r="I566" s="179" t="s">
        <v>149</v>
      </c>
    </row>
    <row r="567" spans="1:9" ht="35.1" customHeight="1" x14ac:dyDescent="0.25">
      <c r="A567" s="170" t="s">
        <v>371</v>
      </c>
      <c r="B567" s="218">
        <v>2011</v>
      </c>
      <c r="C567" s="219">
        <v>69</v>
      </c>
      <c r="D567" s="217" t="s">
        <v>263</v>
      </c>
      <c r="E567" s="172">
        <v>0.55787567000000005</v>
      </c>
      <c r="F567" s="173">
        <v>0.18138966000000001</v>
      </c>
      <c r="G567" s="172">
        <v>0.26073467</v>
      </c>
      <c r="H567" s="179">
        <v>85</v>
      </c>
      <c r="I567" s="179" t="s">
        <v>149</v>
      </c>
    </row>
    <row r="568" spans="1:9" ht="35.1" customHeight="1" x14ac:dyDescent="0.25">
      <c r="A568" s="170" t="s">
        <v>371</v>
      </c>
      <c r="B568" s="218">
        <v>2011</v>
      </c>
      <c r="C568" s="219">
        <v>70</v>
      </c>
      <c r="D568" s="217" t="s">
        <v>51</v>
      </c>
      <c r="E568" s="172">
        <v>0.47281819000000003</v>
      </c>
      <c r="F568" s="173">
        <v>0.25444555000000002</v>
      </c>
      <c r="G568" s="172">
        <v>0.27273625000000001</v>
      </c>
      <c r="H568" s="179">
        <v>85</v>
      </c>
      <c r="I568" s="179" t="s">
        <v>149</v>
      </c>
    </row>
    <row r="569" spans="1:9" ht="35.1" customHeight="1" x14ac:dyDescent="0.25">
      <c r="A569" s="170" t="s">
        <v>371</v>
      </c>
      <c r="B569" s="218">
        <v>2011</v>
      </c>
      <c r="C569" s="219">
        <v>71</v>
      </c>
      <c r="D569" s="217" t="s">
        <v>264</v>
      </c>
      <c r="E569" s="172">
        <v>0.47771810999999997</v>
      </c>
      <c r="F569" s="173">
        <v>0.20442594</v>
      </c>
      <c r="G569" s="172">
        <v>0.31785595</v>
      </c>
      <c r="H569" s="179">
        <v>85</v>
      </c>
      <c r="I569" s="179" t="s">
        <v>149</v>
      </c>
    </row>
    <row r="571" spans="1:9" ht="15.95" customHeight="1" x14ac:dyDescent="0.2">
      <c r="A571" s="175" t="s">
        <v>265</v>
      </c>
    </row>
    <row r="572" spans="1:9" ht="15.95" customHeight="1" x14ac:dyDescent="0.2">
      <c r="A572" s="175" t="s">
        <v>266</v>
      </c>
    </row>
    <row r="573" spans="1:9" ht="15.95" customHeight="1" x14ac:dyDescent="0.2">
      <c r="A573" s="175" t="s">
        <v>267</v>
      </c>
    </row>
    <row r="574" spans="1:9" ht="15.95" customHeight="1" x14ac:dyDescent="0.2">
      <c r="A574" s="175" t="s">
        <v>268</v>
      </c>
    </row>
    <row r="575" spans="1:9" ht="15.95" customHeight="1" x14ac:dyDescent="0.2">
      <c r="A575" s="175" t="s">
        <v>375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6"/>
  <sheetViews>
    <sheetView zoomScaleNormal="100" workbookViewId="0"/>
  </sheetViews>
  <sheetFormatPr defaultColWidth="11.42578125" defaultRowHeight="12" customHeight="1" x14ac:dyDescent="0.2"/>
  <cols>
    <col min="1" max="1" width="62.7109375" style="223" bestFit="1" customWidth="1"/>
    <col min="2" max="3" width="14.7109375" style="223" bestFit="1" customWidth="1"/>
    <col min="4" max="16384" width="11.42578125" style="223"/>
  </cols>
  <sheetData>
    <row r="1" spans="1:3" ht="21.95" customHeight="1" x14ac:dyDescent="0.3">
      <c r="A1" s="222" t="s">
        <v>376</v>
      </c>
    </row>
    <row r="2" spans="1:3" ht="14.1" customHeight="1" x14ac:dyDescent="0.2">
      <c r="A2" s="224" t="s">
        <v>272</v>
      </c>
    </row>
    <row r="3" spans="1:3" ht="48" customHeight="1" x14ac:dyDescent="0.25">
      <c r="A3" s="225" t="s">
        <v>377</v>
      </c>
      <c r="B3" s="225"/>
      <c r="C3" s="225"/>
    </row>
    <row r="4" spans="1:3" ht="35.1" customHeight="1" x14ac:dyDescent="0.25">
      <c r="A4" s="226"/>
      <c r="B4" s="227" t="s">
        <v>378</v>
      </c>
      <c r="C4" s="228" t="s">
        <v>192</v>
      </c>
    </row>
    <row r="5" spans="1:3" ht="17.100000000000001" customHeight="1" x14ac:dyDescent="0.25">
      <c r="A5" s="226"/>
      <c r="B5" s="229">
        <v>2018</v>
      </c>
      <c r="C5" s="229">
        <v>2018</v>
      </c>
    </row>
    <row r="6" spans="1:3" ht="17.100000000000001" customHeight="1" x14ac:dyDescent="0.25">
      <c r="A6" s="195" t="s">
        <v>379</v>
      </c>
      <c r="B6" s="196">
        <v>3</v>
      </c>
      <c r="C6" s="186">
        <v>3.0691070000000001E-2</v>
      </c>
    </row>
    <row r="7" spans="1:3" ht="17.100000000000001" customHeight="1" x14ac:dyDescent="0.25">
      <c r="A7" s="195" t="s">
        <v>380</v>
      </c>
      <c r="B7" s="196">
        <v>31</v>
      </c>
      <c r="C7" s="186">
        <v>0.28540937999999999</v>
      </c>
    </row>
    <row r="8" spans="1:3" ht="17.100000000000001" customHeight="1" x14ac:dyDescent="0.25">
      <c r="A8" s="195" t="s">
        <v>381</v>
      </c>
      <c r="B8" s="196">
        <v>23</v>
      </c>
      <c r="C8" s="186">
        <v>0.20944160000000001</v>
      </c>
    </row>
    <row r="9" spans="1:3" ht="17.100000000000001" customHeight="1" x14ac:dyDescent="0.25">
      <c r="A9" s="195" t="s">
        <v>382</v>
      </c>
      <c r="B9" s="196">
        <v>31</v>
      </c>
      <c r="C9" s="186">
        <v>0.29103434</v>
      </c>
    </row>
    <row r="10" spans="1:3" ht="17.100000000000001" customHeight="1" x14ac:dyDescent="0.25">
      <c r="A10" s="230" t="s">
        <v>383</v>
      </c>
      <c r="B10" s="231">
        <v>19</v>
      </c>
      <c r="C10" s="236">
        <v>0.18342359999999999</v>
      </c>
    </row>
    <row r="11" spans="1:3" ht="17.100000000000001" customHeight="1" x14ac:dyDescent="0.25">
      <c r="A11" s="232" t="s">
        <v>282</v>
      </c>
      <c r="B11" s="233">
        <v>107</v>
      </c>
      <c r="C11" s="237">
        <v>1</v>
      </c>
    </row>
    <row r="13" spans="1:3" ht="14.1" customHeight="1" x14ac:dyDescent="0.2">
      <c r="A13" s="224" t="s">
        <v>272</v>
      </c>
    </row>
    <row r="14" spans="1:3" ht="48" customHeight="1" x14ac:dyDescent="0.25">
      <c r="A14" s="225" t="s">
        <v>384</v>
      </c>
      <c r="B14" s="225"/>
      <c r="C14" s="225"/>
    </row>
    <row r="15" spans="1:3" ht="35.1" customHeight="1" x14ac:dyDescent="0.25">
      <c r="A15" s="226"/>
      <c r="B15" s="227" t="s">
        <v>378</v>
      </c>
      <c r="C15" s="228" t="s">
        <v>192</v>
      </c>
    </row>
    <row r="16" spans="1:3" ht="17.100000000000001" customHeight="1" x14ac:dyDescent="0.25">
      <c r="A16" s="226"/>
      <c r="B16" s="229">
        <v>2018</v>
      </c>
      <c r="C16" s="229">
        <v>2018</v>
      </c>
    </row>
    <row r="17" spans="1:3" ht="17.100000000000001" customHeight="1" x14ac:dyDescent="0.25">
      <c r="A17" s="195" t="s">
        <v>379</v>
      </c>
      <c r="B17" s="196">
        <v>1</v>
      </c>
      <c r="C17" s="186">
        <v>5.8427799999999997E-3</v>
      </c>
    </row>
    <row r="18" spans="1:3" ht="17.100000000000001" customHeight="1" x14ac:dyDescent="0.25">
      <c r="A18" s="195" t="s">
        <v>380</v>
      </c>
      <c r="B18" s="196">
        <v>11</v>
      </c>
      <c r="C18" s="186">
        <v>0.10152741</v>
      </c>
    </row>
    <row r="19" spans="1:3" ht="17.100000000000001" customHeight="1" x14ac:dyDescent="0.25">
      <c r="A19" s="195" t="s">
        <v>381</v>
      </c>
      <c r="B19" s="196">
        <v>61</v>
      </c>
      <c r="C19" s="186">
        <v>0.56317448999999997</v>
      </c>
    </row>
    <row r="20" spans="1:3" ht="17.100000000000001" customHeight="1" x14ac:dyDescent="0.25">
      <c r="A20" s="195" t="s">
        <v>382</v>
      </c>
      <c r="B20" s="196">
        <v>26</v>
      </c>
      <c r="C20" s="186">
        <v>0.24377658999999999</v>
      </c>
    </row>
    <row r="21" spans="1:3" ht="17.100000000000001" customHeight="1" x14ac:dyDescent="0.25">
      <c r="A21" s="230" t="s">
        <v>383</v>
      </c>
      <c r="B21" s="231">
        <v>9</v>
      </c>
      <c r="C21" s="236">
        <v>8.5678740000000003E-2</v>
      </c>
    </row>
    <row r="22" spans="1:3" ht="17.100000000000001" customHeight="1" x14ac:dyDescent="0.25">
      <c r="A22" s="232" t="s">
        <v>282</v>
      </c>
      <c r="B22" s="233">
        <v>108</v>
      </c>
      <c r="C22" s="237">
        <v>1</v>
      </c>
    </row>
    <row r="24" spans="1:3" ht="15.95" customHeight="1" x14ac:dyDescent="0.2">
      <c r="A24" s="234" t="s">
        <v>385</v>
      </c>
    </row>
    <row r="25" spans="1:3" ht="15.95" customHeight="1" x14ac:dyDescent="0.2">
      <c r="A25" s="235" t="s">
        <v>386</v>
      </c>
    </row>
    <row r="26" spans="1:3" ht="15.95" customHeight="1" x14ac:dyDescent="0.2">
      <c r="A26" s="235" t="s">
        <v>387</v>
      </c>
    </row>
  </sheetData>
  <mergeCells count="2">
    <mergeCell ref="A3:C3"/>
    <mergeCell ref="A14:C14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7"/>
  <sheetViews>
    <sheetView workbookViewId="0">
      <selection sqref="A1:C1"/>
    </sheetView>
  </sheetViews>
  <sheetFormatPr defaultRowHeight="15" x14ac:dyDescent="0.25"/>
  <cols>
    <col min="1" max="1" width="60.7109375" style="137" customWidth="1"/>
    <col min="2" max="3" width="30.7109375" style="137" customWidth="1"/>
    <col min="4" max="16384" width="9.140625" style="123"/>
  </cols>
  <sheetData>
    <row r="1" spans="1:3" ht="18.75" x14ac:dyDescent="0.25">
      <c r="A1" s="155" t="s">
        <v>172</v>
      </c>
      <c r="B1" s="156"/>
      <c r="C1" s="156"/>
    </row>
    <row r="2" spans="1:3" ht="48" customHeight="1" x14ac:dyDescent="0.25">
      <c r="A2" s="124" t="s">
        <v>133</v>
      </c>
      <c r="B2" s="157" t="s">
        <v>134</v>
      </c>
      <c r="C2" s="157"/>
    </row>
    <row r="3" spans="1:3" ht="35.25" customHeight="1" x14ac:dyDescent="0.25">
      <c r="A3" s="125" t="s">
        <v>135</v>
      </c>
      <c r="B3" s="158" t="s">
        <v>136</v>
      </c>
      <c r="C3" s="158"/>
    </row>
    <row r="4" spans="1:3" ht="35.25" customHeight="1" x14ac:dyDescent="0.25">
      <c r="A4" s="126" t="s">
        <v>137</v>
      </c>
      <c r="B4" s="154" t="s">
        <v>138</v>
      </c>
      <c r="C4" s="154"/>
    </row>
    <row r="5" spans="1:3" ht="35.25" customHeight="1" x14ac:dyDescent="0.25">
      <c r="A5" s="125" t="s">
        <v>139</v>
      </c>
      <c r="B5" s="158" t="s">
        <v>140</v>
      </c>
      <c r="C5" s="158"/>
    </row>
    <row r="6" spans="1:3" ht="93" customHeight="1" x14ac:dyDescent="0.25">
      <c r="A6" s="126" t="s">
        <v>141</v>
      </c>
      <c r="B6" s="159" t="s">
        <v>142</v>
      </c>
      <c r="C6" s="159"/>
    </row>
    <row r="7" spans="1:3" ht="243" customHeight="1" x14ac:dyDescent="0.25">
      <c r="A7" s="127" t="s">
        <v>143</v>
      </c>
      <c r="B7" s="153" t="s">
        <v>144</v>
      </c>
      <c r="C7" s="153"/>
    </row>
    <row r="8" spans="1:3" ht="75" customHeight="1" x14ac:dyDescent="0.25">
      <c r="A8" s="128" t="s">
        <v>145</v>
      </c>
      <c r="B8" s="129" t="s">
        <v>146</v>
      </c>
      <c r="C8" s="129" t="s">
        <v>147</v>
      </c>
    </row>
    <row r="9" spans="1:3" ht="18.75" customHeight="1" x14ac:dyDescent="0.25">
      <c r="A9" s="130" t="s">
        <v>148</v>
      </c>
      <c r="B9" s="130" t="s">
        <v>149</v>
      </c>
      <c r="C9" s="130" t="s">
        <v>150</v>
      </c>
    </row>
    <row r="10" spans="1:3" ht="30" x14ac:dyDescent="0.25">
      <c r="A10" s="131" t="s">
        <v>151</v>
      </c>
      <c r="B10" s="131" t="s">
        <v>152</v>
      </c>
      <c r="C10" s="131" t="s">
        <v>153</v>
      </c>
    </row>
    <row r="11" spans="1:3" ht="63" customHeight="1" x14ac:dyDescent="0.25">
      <c r="A11" s="130" t="s">
        <v>154</v>
      </c>
      <c r="B11" s="130" t="s">
        <v>155</v>
      </c>
      <c r="C11" s="130" t="s">
        <v>156</v>
      </c>
    </row>
    <row r="12" spans="1:3" ht="33" customHeight="1" x14ac:dyDescent="0.25">
      <c r="A12" s="131" t="s">
        <v>157</v>
      </c>
      <c r="B12" s="131" t="s">
        <v>158</v>
      </c>
      <c r="C12" s="131" t="s">
        <v>159</v>
      </c>
    </row>
    <row r="13" spans="1:3" ht="63" customHeight="1" x14ac:dyDescent="0.25">
      <c r="A13" s="130" t="s">
        <v>160</v>
      </c>
      <c r="B13" s="132" t="s">
        <v>161</v>
      </c>
      <c r="C13" s="130" t="s">
        <v>162</v>
      </c>
    </row>
    <row r="14" spans="1:3" ht="45" x14ac:dyDescent="0.25">
      <c r="A14" s="131" t="s">
        <v>163</v>
      </c>
      <c r="B14" s="133" t="s">
        <v>163</v>
      </c>
      <c r="C14" s="131" t="s">
        <v>164</v>
      </c>
    </row>
    <row r="15" spans="1:3" ht="120" x14ac:dyDescent="0.25">
      <c r="A15" s="134" t="s">
        <v>165</v>
      </c>
      <c r="B15" s="135" t="s">
        <v>166</v>
      </c>
      <c r="C15" s="134" t="s">
        <v>167</v>
      </c>
    </row>
    <row r="16" spans="1:3" ht="45" x14ac:dyDescent="0.25">
      <c r="A16" s="136" t="s">
        <v>168</v>
      </c>
      <c r="B16" s="154" t="s">
        <v>169</v>
      </c>
      <c r="C16" s="154"/>
    </row>
    <row r="17" spans="1:3" ht="108" customHeight="1" x14ac:dyDescent="0.25">
      <c r="A17" s="127" t="s">
        <v>170</v>
      </c>
      <c r="B17" s="153" t="s">
        <v>171</v>
      </c>
      <c r="C17" s="153"/>
    </row>
  </sheetData>
  <mergeCells count="9">
    <mergeCell ref="B7:C7"/>
    <mergeCell ref="B16:C16"/>
    <mergeCell ref="B17:C17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58</vt:i4>
      </vt:variant>
    </vt:vector>
  </HeadingPairs>
  <TitlesOfParts>
    <vt:vector size="67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ASI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nrTrendLargestDecrease2015</vt:lpstr>
      <vt:lpstr>nrTrendLargestDecrease2016</vt:lpstr>
      <vt:lpstr>nrTrendLargestDecrease2017</vt:lpstr>
      <vt:lpstr>nrTrendLargestIncrease2015</vt:lpstr>
      <vt:lpstr>nrTrendLargestIncrease2016</vt:lpstr>
      <vt:lpstr>nrTrendLargestIncrease2017</vt:lpstr>
      <vt:lpstr>nrTrendNumDecrease2015</vt:lpstr>
      <vt:lpstr>nrTrendNumDecrease2016</vt:lpstr>
      <vt:lpstr>nrTrendNumDecrease2017</vt:lpstr>
      <vt:lpstr>nrTrendNumIncrease2015</vt:lpstr>
      <vt:lpstr>nrTrendNumIncrease2016</vt:lpstr>
      <vt:lpstr>nrTrendNumIncrease2017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2018</dc:title>
  <dc:creator>Westat</dc:creator>
  <cp:lastModifiedBy>Westat</cp:lastModifiedBy>
  <cp:lastPrinted>2016-06-28T18:06:48Z</cp:lastPrinted>
  <dcterms:created xsi:type="dcterms:W3CDTF">2014-06-02T13:58:11Z</dcterms:created>
  <dcterms:modified xsi:type="dcterms:W3CDTF">2018-09-04T19:13:37Z</dcterms:modified>
</cp:coreProperties>
</file>